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2"/>
  </bookViews>
  <sheets>
    <sheet name="USGAAP BA" sheetId="1" r:id="rId1"/>
    <sheet name="USGAAP BL&amp;S" sheetId="2" r:id="rId2"/>
    <sheet name="USGAAP P&amp;E" sheetId="3" r:id="rId3"/>
  </sheets>
  <externalReferences>
    <externalReference r:id="rId6"/>
    <externalReference r:id="rId7"/>
  </externalReferences>
  <definedNames>
    <definedName name="Account_Balance">#REF!</definedName>
    <definedName name="_xlnm.Print_Area" localSheetId="0">'USGAAP BA'!$A$1:$I$45</definedName>
    <definedName name="_xlnm.Print_Area" localSheetId="1">'USGAAP BL&amp;S'!$A$1:$I$54</definedName>
    <definedName name="_xlnm.Print_Area" localSheetId="2">'USGAAP P&amp;E'!$A$1:$J$54</definedName>
    <definedName name="AS2DocOpenMode" hidden="1">"AS2DocumentEdit"</definedName>
    <definedName name="Difference">#REF!</definedName>
    <definedName name="Disaggregations">#REF!</definedName>
    <definedName name="Expected_balance">#REF!</definedName>
    <definedName name="facto">#REF!</definedName>
    <definedName name="Factor">'USGAAP BA'!#REF!</definedName>
    <definedName name="factor1">'USGAAP BL&amp;S'!#REF!</definedName>
    <definedName name="FACTOR2">'USGAAP P&amp;E'!#REF!</definedName>
    <definedName name="factorr">#REF!</definedName>
    <definedName name="Monetary_Precision">#REF!</definedName>
    <definedName name="R_Factor">#REF!</definedName>
    <definedName name="Residual_difference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19</definedName>
    <definedName name="Threshold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#REF!</definedName>
    <definedName name="XREF_COLUMN_20" hidden="1">#REF!</definedName>
    <definedName name="XREF_COLUMN_21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'[2]Prestamos'!#REF!</definedName>
    <definedName name="XREF_COLUMN_7" hidden="1">#REF!</definedName>
    <definedName name="XREF_COLUMN_8" hidden="1">#REF!</definedName>
    <definedName name="XREF_COLUMN_9" hidden="1">'[2]Prestamos'!#REF!</definedName>
    <definedName name="XRefActiveRow" hidden="1">#REF!</definedName>
    <definedName name="XRefColumnsCount" hidden="1">21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30" hidden="1">#REF!</definedName>
    <definedName name="XRefCopy30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RangeCount" hidden="1">30</definedName>
    <definedName name="XRefPaste10" hidden="1">'[2]Prestamos'!#REF!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'[2]Prestamos'!#REF!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20" hidden="1">'[2]Prestamos'!#REF!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7" hidden="1">#REF!</definedName>
    <definedName name="XRefPaste27Row" hidden="1">#REF!</definedName>
    <definedName name="XRefPaste30" hidden="1">'[2]Prestamos'!#REF!</definedName>
    <definedName name="XRefPaste30Row" hidden="1">#REF!</definedName>
    <definedName name="XRefPaste9" hidden="1">#REF!</definedName>
    <definedName name="XRefPaste9Row" hidden="1">#REF!</definedName>
    <definedName name="XRefPasteRangeCount" hidden="1">30</definedName>
  </definedNames>
  <calcPr fullCalcOnLoad="1"/>
</workbook>
</file>

<file path=xl/sharedStrings.xml><?xml version="1.0" encoding="utf-8"?>
<sst xmlns="http://schemas.openxmlformats.org/spreadsheetml/2006/main" count="104" uniqueCount="80">
  <si>
    <t>MANTEX, S.A. AND SUBSIDIARIES</t>
  </si>
  <si>
    <t>CONSOLIDATED BALANCE SHEETS AS OF DECEMBER 31, 2007 AND 2006</t>
  </si>
  <si>
    <t>ASSETS</t>
  </si>
  <si>
    <t>2007</t>
  </si>
  <si>
    <t>2006</t>
  </si>
  <si>
    <t>CURRENT ASSETS:</t>
  </si>
  <si>
    <t>Cash and cash equivalents</t>
  </si>
  <si>
    <t>Notes and accounts receivable, net:</t>
  </si>
  <si>
    <t>Leasing of premises and common expenses</t>
  </si>
  <si>
    <t>Unconsolidated affiliates and related companies</t>
  </si>
  <si>
    <t>Employees</t>
  </si>
  <si>
    <t>Other</t>
  </si>
  <si>
    <t>Allowance for bad debts</t>
  </si>
  <si>
    <t>Advances to suppliers</t>
  </si>
  <si>
    <t>Real estate available for sale</t>
  </si>
  <si>
    <t>Deferred income taxes</t>
  </si>
  <si>
    <t>Prepaid expenses</t>
  </si>
  <si>
    <t>Total current assets</t>
  </si>
  <si>
    <t>REAL ESTATE INVESTMENTS FOR LEASING, NET</t>
  </si>
  <si>
    <t>REAL ESTATE INVESTMENTS IN PROGRESS</t>
  </si>
  <si>
    <t>OTHER INVESTMENTS</t>
  </si>
  <si>
    <t>PROPERTY, FURNITURE AND EQUIPMENT, NET</t>
  </si>
  <si>
    <t xml:space="preserve">DEFERRED CHARGES </t>
  </si>
  <si>
    <t xml:space="preserve">OTHER ASSETS </t>
  </si>
  <si>
    <t xml:space="preserve">TOTAL </t>
  </si>
  <si>
    <t>LIABILITIES, MINORITY INTERESTS AND STOCKHOLDERS' EQUITY</t>
  </si>
  <si>
    <t>CURRENT LIABILITIES:</t>
  </si>
  <si>
    <t>Bank loans</t>
  </si>
  <si>
    <t xml:space="preserve">Current portion of long-term debt </t>
  </si>
  <si>
    <t>Notes and accounts payable:</t>
  </si>
  <si>
    <t>Trade</t>
  </si>
  <si>
    <t xml:space="preserve">Accrued liabilities </t>
  </si>
  <si>
    <t xml:space="preserve">Income taxes payable </t>
  </si>
  <si>
    <t xml:space="preserve">Advances received </t>
  </si>
  <si>
    <t>Total current liabilities</t>
  </si>
  <si>
    <t xml:space="preserve">LONG-TERM DEBT </t>
  </si>
  <si>
    <t xml:space="preserve">GUARANTEE DEPOSITS  </t>
  </si>
  <si>
    <t>FUNDS AND ACCRUALS</t>
  </si>
  <si>
    <t xml:space="preserve">DEFERRED CREDITS </t>
  </si>
  <si>
    <t>Total liabilities</t>
  </si>
  <si>
    <t>MINORITY INTERESTS</t>
  </si>
  <si>
    <t>STOCKHOLDERS' EQUITY:</t>
  </si>
  <si>
    <t xml:space="preserve">Restated capital stock (equivalent to nominal capital </t>
  </si>
  <si>
    <t>stock of Bs. 80,590,579 thousand)</t>
  </si>
  <si>
    <t>Retained earnings:</t>
  </si>
  <si>
    <t>Legal reserve</t>
  </si>
  <si>
    <t>Undistributed</t>
  </si>
  <si>
    <t>Total retained earnings</t>
  </si>
  <si>
    <t>Total stockholders' equity</t>
  </si>
  <si>
    <t>TOTAL</t>
  </si>
  <si>
    <t/>
  </si>
  <si>
    <t>CONSOLIDATED STATEMENTS OF INCOME</t>
  </si>
  <si>
    <t>FOR THE YEARS ENDED DECEMBER 31, 2007 AND 2006</t>
  </si>
  <si>
    <t>REVENUES:</t>
  </si>
  <si>
    <t>Sale of premises</t>
  </si>
  <si>
    <t>Real estate leasing</t>
  </si>
  <si>
    <t>TOTAL REVENUES</t>
  </si>
  <si>
    <t>COSTS AND EXPENSES:</t>
  </si>
  <si>
    <t xml:space="preserve">Cost of sale of premises </t>
  </si>
  <si>
    <t>Administrative and general expenses</t>
  </si>
  <si>
    <t>Depreciation</t>
  </si>
  <si>
    <t xml:space="preserve">Other </t>
  </si>
  <si>
    <t>TOTAL COSTS AND EXPENSES</t>
  </si>
  <si>
    <t xml:space="preserve">OPERATING INCOME </t>
  </si>
  <si>
    <t>COMPREHENSIVE FINANCING INCOME (COST):</t>
  </si>
  <si>
    <t xml:space="preserve">Interests, net </t>
  </si>
  <si>
    <t>Loss from sale of securities</t>
  </si>
  <si>
    <t>TOTAL COMPREHENSIVE FINANCING INCOME</t>
  </si>
  <si>
    <t>INCOME BEFORE PROVISION FOR INCOME TAXES AND MINORITY</t>
  </si>
  <si>
    <t>INTERESTS</t>
  </si>
  <si>
    <t xml:space="preserve">PROVISION FOR INCOME TAXES </t>
  </si>
  <si>
    <t>Income taxes</t>
  </si>
  <si>
    <t>INCOME BEFORE MINORITY INTERESTS</t>
  </si>
  <si>
    <t xml:space="preserve">NET INCOME </t>
  </si>
  <si>
    <t xml:space="preserve">EARNINGS PER SHARE </t>
  </si>
  <si>
    <t xml:space="preserve">S/Según Informe </t>
  </si>
  <si>
    <t>Diferencia</t>
  </si>
  <si>
    <t>IN US DOLARS AS OF DECEMBER 31, 2007 AND 2006</t>
  </si>
  <si>
    <t>(In thousands of US dollars)</t>
  </si>
  <si>
    <t>(In thousands of US dollars, except for earnings per share)</t>
  </si>
</sst>
</file>

<file path=xl/styles.xml><?xml version="1.0" encoding="utf-8"?>
<styleSheet xmlns="http://schemas.openxmlformats.org/spreadsheetml/2006/main">
  <numFmts count="37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??_);_(@_)"/>
    <numFmt numFmtId="175" formatCode="_(* #,##0.0000000_);_(* \(#,##0.0000000\);_(* &quot;-&quot;_);_(@_)"/>
    <numFmt numFmtId="176" formatCode="_(* #,##0.0000_);_(* \(#,##0.0000\);_(* &quot;-&quot;??_);_(@_)"/>
    <numFmt numFmtId="177" formatCode="_(* #,##0.0000_);_(* \(#,##0.0000\);_(* &quot;-&quot;_);_(@_)"/>
    <numFmt numFmtId="178" formatCode="_(* #,##0.00_);_(* \(#,##0.00\);_(* &quot;-&quot;_);_(@_)"/>
    <numFmt numFmtId="179" formatCode="0.00000_);\(0.00000\)"/>
    <numFmt numFmtId="180" formatCode="#,##0.00000_);\(#,##0.00000\)"/>
    <numFmt numFmtId="181" formatCode="_(* #,##0.000000_);_(* \(#,##0.000000\);_(* &quot;-&quot;??_);_(@_)"/>
    <numFmt numFmtId="182" formatCode="_(* #,##0.000000_);_(* \(#,##0.000000\);_(* &quot;-&quot;_);_(@_)"/>
    <numFmt numFmtId="183" formatCode="0.0000_);\(0.0000\)"/>
    <numFmt numFmtId="184" formatCode="0.0000"/>
    <numFmt numFmtId="185" formatCode="0.000"/>
    <numFmt numFmtId="186" formatCode="0.00_);\(0.00\)"/>
    <numFmt numFmtId="187" formatCode="_-* #,##0.00\ [$€]_-;\-* #,##0.00\ [$€]_-;_-* &quot;-&quot;??\ [$€]_-;_-@_-"/>
    <numFmt numFmtId="188" formatCode="0%_);\(0%\)"/>
    <numFmt numFmtId="189" formatCode="_(* #,##0.0_);_(* \(#,##0.0\);_(* &quot;-&quot;_);_(@_)"/>
    <numFmt numFmtId="190" formatCode="_(* #,##0.000_);_(* \(#,##0.000\);_(* &quot;-&quot;_);_(@_)"/>
    <numFmt numFmtId="191" formatCode="_(* #,##0.00000_);_(* \(#,##0.00000\);_(* &quot;-&quot;_);_(@_)"/>
    <numFmt numFmtId="192" formatCode="_(* #,##0.00000000_);_(* \(#,##0.00000000\);_(* &quot;-&quot;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6"/>
      <color indexed="9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6"/>
      <color indexed="56"/>
      <name val="Times New Roman"/>
      <family val="1"/>
    </font>
    <font>
      <sz val="16"/>
      <color indexed="9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14" fontId="8" fillId="6" borderId="3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74" fontId="27" fillId="0" borderId="0" xfId="54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Continuous"/>
    </xf>
    <xf numFmtId="41" fontId="27" fillId="0" borderId="0" xfId="0" applyNumberFormat="1" applyFont="1" applyAlignment="1">
      <alignment horizontal="centerContinuous"/>
    </xf>
    <xf numFmtId="0" fontId="28" fillId="0" borderId="0" xfId="0" applyFont="1" applyBorder="1" applyAlignment="1">
      <alignment/>
    </xf>
    <xf numFmtId="41" fontId="25" fillId="0" borderId="0" xfId="0" applyNumberFormat="1" applyFont="1" applyAlignment="1">
      <alignment horizontal="centerContinuous"/>
    </xf>
    <xf numFmtId="0" fontId="28" fillId="0" borderId="0" xfId="0" applyFont="1" applyAlignment="1">
      <alignment/>
    </xf>
    <xf numFmtId="41" fontId="25" fillId="0" borderId="11" xfId="0" applyNumberFormat="1" applyFont="1" applyBorder="1" applyAlignment="1">
      <alignment horizontal="center"/>
    </xf>
    <xf numFmtId="41" fontId="25" fillId="0" borderId="0" xfId="0" applyNumberFormat="1" applyFont="1" applyBorder="1" applyAlignment="1">
      <alignment horizontal="center"/>
    </xf>
    <xf numFmtId="41" fontId="25" fillId="0" borderId="11" xfId="0" applyNumberFormat="1" applyFont="1" applyFill="1" applyBorder="1" applyAlignment="1" quotePrefix="1">
      <alignment horizontal="centerContinuous"/>
    </xf>
    <xf numFmtId="0" fontId="25" fillId="0" borderId="0" xfId="0" applyFont="1" applyBorder="1" applyAlignment="1">
      <alignment horizontal="center"/>
    </xf>
    <xf numFmtId="0" fontId="27" fillId="0" borderId="0" xfId="0" applyFont="1" applyFill="1" applyAlignment="1">
      <alignment/>
    </xf>
    <xf numFmtId="41" fontId="28" fillId="0" borderId="0" xfId="0" applyNumberFormat="1" applyFont="1" applyBorder="1" applyAlignment="1">
      <alignment/>
    </xf>
    <xf numFmtId="41" fontId="27" fillId="0" borderId="0" xfId="54" applyNumberFormat="1" applyFont="1" applyFill="1" applyAlignment="1">
      <alignment/>
    </xf>
    <xf numFmtId="41" fontId="27" fillId="0" borderId="0" xfId="0" applyNumberFormat="1" applyFont="1" applyFill="1" applyAlignment="1">
      <alignment/>
    </xf>
    <xf numFmtId="41" fontId="27" fillId="0" borderId="0" xfId="54" applyNumberFormat="1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1" fontId="28" fillId="0" borderId="0" xfId="0" applyNumberFormat="1" applyFont="1" applyFill="1" applyBorder="1" applyAlignment="1">
      <alignment/>
    </xf>
    <xf numFmtId="174" fontId="27" fillId="0" borderId="0" xfId="54" applyNumberFormat="1" applyFont="1" applyAlignment="1">
      <alignment/>
    </xf>
    <xf numFmtId="41" fontId="27" fillId="0" borderId="0" xfId="0" applyNumberFormat="1" applyFont="1" applyAlignment="1">
      <alignment/>
    </xf>
    <xf numFmtId="41" fontId="27" fillId="0" borderId="11" xfId="54" applyNumberFormat="1" applyFont="1" applyFill="1" applyBorder="1" applyAlignment="1">
      <alignment/>
    </xf>
    <xf numFmtId="41" fontId="27" fillId="0" borderId="11" xfId="54" applyNumberFormat="1" applyFont="1" applyBorder="1" applyAlignment="1">
      <alignment/>
    </xf>
    <xf numFmtId="174" fontId="27" fillId="0" borderId="11" xfId="54" applyNumberFormat="1" applyFont="1" applyBorder="1" applyAlignment="1">
      <alignment/>
    </xf>
    <xf numFmtId="41" fontId="27" fillId="0" borderId="0" xfId="0" applyNumberFormat="1" applyFont="1" applyFill="1" applyBorder="1" applyAlignment="1">
      <alignment/>
    </xf>
    <xf numFmtId="41" fontId="25" fillId="0" borderId="0" xfId="0" applyNumberFormat="1" applyFont="1" applyAlignment="1">
      <alignment horizontal="center"/>
    </xf>
    <xf numFmtId="41" fontId="27" fillId="0" borderId="12" xfId="0" applyNumberFormat="1" applyFont="1" applyFill="1" applyBorder="1" applyAlignment="1">
      <alignment/>
    </xf>
    <xf numFmtId="41" fontId="27" fillId="0" borderId="0" xfId="54" applyNumberFormat="1" applyFont="1" applyBorder="1" applyAlignment="1">
      <alignment/>
    </xf>
    <xf numFmtId="41" fontId="27" fillId="0" borderId="11" xfId="0" applyNumberFormat="1" applyFont="1" applyFill="1" applyBorder="1" applyAlignment="1">
      <alignment/>
    </xf>
    <xf numFmtId="41" fontId="27" fillId="0" borderId="0" xfId="0" applyNumberFormat="1" applyFont="1" applyBorder="1" applyAlignment="1">
      <alignment/>
    </xf>
    <xf numFmtId="174" fontId="28" fillId="0" borderId="0" xfId="54" applyNumberFormat="1" applyFont="1" applyBorder="1" applyAlignment="1">
      <alignment/>
    </xf>
    <xf numFmtId="41" fontId="27" fillId="0" borderId="13" xfId="0" applyNumberFormat="1" applyFont="1" applyFill="1" applyBorder="1" applyAlignment="1">
      <alignment/>
    </xf>
    <xf numFmtId="37" fontId="27" fillId="0" borderId="0" xfId="0" applyNumberFormat="1" applyFont="1" applyFill="1" applyAlignment="1">
      <alignment/>
    </xf>
    <xf numFmtId="43" fontId="28" fillId="0" borderId="0" xfId="54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41" fontId="25" fillId="0" borderId="11" xfId="0" applyNumberFormat="1" applyFont="1" applyFill="1" applyBorder="1" applyAlignment="1">
      <alignment horizontal="center"/>
    </xf>
    <xf numFmtId="41" fontId="25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Continuous" vertical="top"/>
    </xf>
    <xf numFmtId="41" fontId="32" fillId="0" borderId="0" xfId="0" applyNumberFormat="1" applyFont="1" applyFill="1" applyBorder="1" applyAlignment="1">
      <alignment/>
    </xf>
    <xf numFmtId="174" fontId="28" fillId="0" borderId="0" xfId="54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43" fontId="25" fillId="0" borderId="0" xfId="54" applyNumberFormat="1" applyFont="1" applyFill="1" applyBorder="1" applyAlignment="1">
      <alignment/>
    </xf>
    <xf numFmtId="41" fontId="27" fillId="0" borderId="0" xfId="54" applyNumberFormat="1" applyFont="1" applyFill="1" applyBorder="1" applyAlignment="1">
      <alignment/>
    </xf>
    <xf numFmtId="43" fontId="27" fillId="0" borderId="0" xfId="54" applyNumberFormat="1" applyFont="1" applyFill="1" applyBorder="1" applyAlignment="1">
      <alignment/>
    </xf>
    <xf numFmtId="174" fontId="27" fillId="0" borderId="0" xfId="54" applyNumberFormat="1" applyFont="1" applyFill="1" applyAlignment="1">
      <alignment/>
    </xf>
    <xf numFmtId="174" fontId="27" fillId="0" borderId="11" xfId="54" applyNumberFormat="1" applyFont="1" applyFill="1" applyBorder="1" applyAlignment="1">
      <alignment/>
    </xf>
    <xf numFmtId="41" fontId="27" fillId="0" borderId="13" xfId="54" applyNumberFormat="1" applyFont="1" applyFill="1" applyBorder="1" applyAlignment="1">
      <alignment/>
    </xf>
    <xf numFmtId="37" fontId="32" fillId="0" borderId="0" xfId="0" applyNumberFormat="1" applyFont="1" applyFill="1" applyBorder="1" applyAlignment="1">
      <alignment/>
    </xf>
    <xf numFmtId="37" fontId="28" fillId="0" borderId="0" xfId="0" applyNumberFormat="1" applyFont="1" applyFill="1" applyBorder="1" applyAlignment="1">
      <alignment/>
    </xf>
    <xf numFmtId="37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 vertical="top" wrapText="1"/>
    </xf>
    <xf numFmtId="3" fontId="32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8" fillId="0" borderId="0" xfId="0" applyNumberFormat="1" applyFont="1" applyBorder="1" applyAlignment="1">
      <alignment/>
    </xf>
    <xf numFmtId="41" fontId="25" fillId="0" borderId="0" xfId="0" applyNumberFormat="1" applyFont="1" applyBorder="1" applyAlignment="1">
      <alignment/>
    </xf>
    <xf numFmtId="174" fontId="27" fillId="0" borderId="14" xfId="54" applyNumberFormat="1" applyFont="1" applyFill="1" applyBorder="1" applyAlignment="1">
      <alignment/>
    </xf>
    <xf numFmtId="174" fontId="27" fillId="0" borderId="14" xfId="54" applyNumberFormat="1" applyFont="1" applyBorder="1" applyAlignment="1">
      <alignment/>
    </xf>
    <xf numFmtId="174" fontId="25" fillId="0" borderId="0" xfId="54" applyNumberFormat="1" applyFont="1" applyBorder="1" applyAlignment="1">
      <alignment/>
    </xf>
    <xf numFmtId="0" fontId="25" fillId="0" borderId="0" xfId="0" applyFont="1" applyBorder="1" applyAlignment="1">
      <alignment/>
    </xf>
    <xf numFmtId="174" fontId="27" fillId="0" borderId="0" xfId="0" applyNumberFormat="1" applyFont="1" applyAlignment="1">
      <alignment/>
    </xf>
    <xf numFmtId="49" fontId="25" fillId="0" borderId="0" xfId="0" applyNumberFormat="1" applyFont="1" applyFill="1" applyBorder="1" applyAlignment="1">
      <alignment horizontal="center"/>
    </xf>
    <xf numFmtId="174" fontId="27" fillId="0" borderId="0" xfId="54" applyNumberFormat="1" applyFont="1" applyBorder="1" applyAlignment="1">
      <alignment/>
    </xf>
    <xf numFmtId="174" fontId="27" fillId="0" borderId="12" xfId="54" applyNumberFormat="1" applyFont="1" applyBorder="1" applyAlignment="1">
      <alignment/>
    </xf>
    <xf numFmtId="174" fontId="27" fillId="0" borderId="13" xfId="54" applyNumberFormat="1" applyFont="1" applyBorder="1" applyAlignment="1">
      <alignment/>
    </xf>
    <xf numFmtId="43" fontId="27" fillId="0" borderId="0" xfId="54" applyFont="1" applyFill="1" applyAlignment="1">
      <alignment/>
    </xf>
    <xf numFmtId="43" fontId="27" fillId="0" borderId="0" xfId="54" applyFont="1" applyBorder="1" applyAlignment="1">
      <alignment/>
    </xf>
    <xf numFmtId="43" fontId="27" fillId="0" borderId="0" xfId="54" applyFont="1" applyAlignment="1">
      <alignment/>
    </xf>
    <xf numFmtId="176" fontId="28" fillId="0" borderId="0" xfId="54" applyNumberFormat="1" applyFont="1" applyFill="1" applyBorder="1" applyAlignment="1">
      <alignment/>
    </xf>
    <xf numFmtId="178" fontId="27" fillId="0" borderId="13" xfId="0" applyNumberFormat="1" applyFont="1" applyFill="1" applyBorder="1" applyAlignment="1">
      <alignment/>
    </xf>
    <xf numFmtId="177" fontId="25" fillId="0" borderId="0" xfId="0" applyNumberFormat="1" applyFont="1" applyBorder="1" applyAlignment="1">
      <alignment horizontal="right"/>
    </xf>
    <xf numFmtId="177" fontId="27" fillId="0" borderId="0" xfId="0" applyNumberFormat="1" applyFont="1" applyFill="1" applyBorder="1" applyAlignment="1">
      <alignment horizontal="right"/>
    </xf>
    <xf numFmtId="177" fontId="27" fillId="0" borderId="0" xfId="0" applyNumberFormat="1" applyFont="1" applyBorder="1" applyAlignment="1">
      <alignment horizontal="right"/>
    </xf>
    <xf numFmtId="43" fontId="27" fillId="0" borderId="0" xfId="0" applyNumberFormat="1" applyFont="1" applyAlignment="1">
      <alignment/>
    </xf>
    <xf numFmtId="174" fontId="27" fillId="0" borderId="0" xfId="0" applyNumberFormat="1" applyFont="1" applyBorder="1" applyAlignment="1">
      <alignment/>
    </xf>
    <xf numFmtId="174" fontId="27" fillId="0" borderId="0" xfId="0" applyNumberFormat="1" applyFont="1" applyFill="1" applyAlignment="1">
      <alignment/>
    </xf>
    <xf numFmtId="9" fontId="27" fillId="0" borderId="0" xfId="0" applyNumberFormat="1" applyFont="1" applyAlignment="1">
      <alignment/>
    </xf>
    <xf numFmtId="0" fontId="25" fillId="0" borderId="11" xfId="0" applyNumberFormat="1" applyFont="1" applyFill="1" applyBorder="1" applyAlignment="1" quotePrefix="1">
      <alignment horizontal="centerContinuous"/>
    </xf>
    <xf numFmtId="0" fontId="25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te" xfId="59"/>
    <cellStyle name="Output" xfId="60"/>
    <cellStyle name="Percent (0)" xfId="61"/>
    <cellStyle name="Percent" xfId="62"/>
    <cellStyle name="Tickmark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Eddivan.METROPOLIS\Configuraci&#243;n%20local\Archivos%20temporales%20de%20Internet\OLK2BD\Intercompa&#241;i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Eddivan.METROPOLIS\Mis%20documentos\Consolid.%20Mantex\No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ñías CPC y CPP"/>
      <sheetName val="Invers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.Tipo B Suscritas y Pagadas"/>
      <sheetName val="Intercompañías CPC y CPP"/>
      <sheetName val="Pagos ISLR - Intereses"/>
      <sheetName val="Valor Inmuebles"/>
      <sheetName val="Acciones Circulacion"/>
      <sheetName val="Moneda Extranjera"/>
      <sheetName val="US$ MTX y MTX Investment"/>
      <sheetName val="US$ Inmobiliaria"/>
      <sheetName val="Cargos Diferidos"/>
      <sheetName val="Intereses MTX Inv-Inmob"/>
      <sheetName val="Serv. Mantex-Inmob"/>
      <sheetName val="Ingresos Rhodia"/>
      <sheetName val="Arrend. y Dsctos."/>
      <sheetName val="Estacionam"/>
      <sheetName val="Enercenter"/>
      <sheetName val="Prestamos"/>
      <sheetName val="Arrend.Acciones Tipo B"/>
      <sheetName val="Accionis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E5" sqref="E5"/>
    </sheetView>
  </sheetViews>
  <sheetFormatPr defaultColWidth="11.421875" defaultRowHeight="12.75"/>
  <cols>
    <col min="1" max="4" width="2.57421875" style="12" customWidth="1"/>
    <col min="5" max="5" width="52.140625" style="12" customWidth="1"/>
    <col min="6" max="6" width="2.57421875" style="24" customWidth="1"/>
    <col min="7" max="7" width="14.57421875" style="34" customWidth="1"/>
    <col min="8" max="8" width="2.7109375" style="12" customWidth="1"/>
    <col min="9" max="9" width="14.57421875" style="43" customWidth="1"/>
    <col min="10" max="10" width="2.7109375" style="29" customWidth="1"/>
    <col min="11" max="11" width="15.8515625" style="12" hidden="1" customWidth="1"/>
    <col min="12" max="12" width="2.28125" style="11" hidden="1" customWidth="1"/>
    <col min="13" max="13" width="11.421875" style="11" hidden="1" customWidth="1"/>
    <col min="14" max="14" width="1.8515625" style="11" hidden="1" customWidth="1"/>
    <col min="15" max="15" width="14.28125" style="11" hidden="1" customWidth="1"/>
    <col min="16" max="16" width="1.8515625" style="11" hidden="1" customWidth="1"/>
    <col min="17" max="17" width="14.28125" style="11" hidden="1" customWidth="1"/>
    <col min="18" max="18" width="12.8515625" style="11" hidden="1" customWidth="1"/>
    <col min="19" max="16384" width="11.421875" style="12" customWidth="1"/>
  </cols>
  <sheetData>
    <row r="1" spans="1:18" s="6" customFormat="1" ht="20.25">
      <c r="A1" s="1" t="s">
        <v>0</v>
      </c>
      <c r="B1" s="1"/>
      <c r="C1" s="1"/>
      <c r="D1" s="1"/>
      <c r="E1" s="1"/>
      <c r="F1" s="2"/>
      <c r="G1" s="3"/>
      <c r="H1" s="1"/>
      <c r="I1" s="1"/>
      <c r="J1" s="4"/>
      <c r="K1" s="1"/>
      <c r="L1" s="5"/>
      <c r="M1" s="5"/>
      <c r="N1" s="5"/>
      <c r="O1" s="5"/>
      <c r="P1" s="5"/>
      <c r="Q1" s="5"/>
      <c r="R1" s="5"/>
    </row>
    <row r="2" spans="1:11" ht="9" customHeight="1">
      <c r="A2" s="7"/>
      <c r="B2" s="7"/>
      <c r="C2" s="7"/>
      <c r="D2" s="7"/>
      <c r="E2" s="7"/>
      <c r="F2" s="7"/>
      <c r="G2" s="8"/>
      <c r="H2" s="7"/>
      <c r="I2" s="7"/>
      <c r="J2" s="9"/>
      <c r="K2" s="7"/>
    </row>
    <row r="3" spans="1:11" ht="15">
      <c r="A3" s="13" t="s">
        <v>1</v>
      </c>
      <c r="B3" s="13"/>
      <c r="C3" s="13"/>
      <c r="D3" s="13"/>
      <c r="E3" s="13"/>
      <c r="F3" s="7"/>
      <c r="G3" s="14"/>
      <c r="H3" s="13"/>
      <c r="I3" s="13"/>
      <c r="J3" s="15"/>
      <c r="K3" s="13"/>
    </row>
    <row r="4" spans="1:11" ht="15">
      <c r="A4" s="13" t="s">
        <v>77</v>
      </c>
      <c r="B4" s="13"/>
      <c r="C4" s="13"/>
      <c r="D4" s="13"/>
      <c r="E4" s="13"/>
      <c r="F4" s="7"/>
      <c r="G4" s="14"/>
      <c r="H4" s="13"/>
      <c r="I4" s="13"/>
      <c r="J4" s="15"/>
      <c r="K4" s="13"/>
    </row>
    <row r="5" spans="1:11" ht="15">
      <c r="A5" s="17" t="s">
        <v>78</v>
      </c>
      <c r="B5" s="17"/>
      <c r="C5" s="17"/>
      <c r="D5" s="17"/>
      <c r="E5" s="17"/>
      <c r="F5" s="18"/>
      <c r="G5" s="19"/>
      <c r="H5" s="17"/>
      <c r="I5" s="17"/>
      <c r="J5" s="16"/>
      <c r="K5" s="38">
        <v>2150</v>
      </c>
    </row>
    <row r="6" spans="1:11" ht="15" customHeight="1">
      <c r="A6" s="21"/>
      <c r="B6" s="22"/>
      <c r="C6" s="22"/>
      <c r="D6" s="22"/>
      <c r="E6" s="23"/>
      <c r="G6" s="25"/>
      <c r="I6" s="26"/>
      <c r="J6" s="27"/>
      <c r="K6" s="88"/>
    </row>
    <row r="7" spans="1:11" ht="15" customHeight="1">
      <c r="A7" s="21"/>
      <c r="B7" s="22"/>
      <c r="C7" s="22"/>
      <c r="D7" s="22"/>
      <c r="E7" s="23"/>
      <c r="G7" s="25"/>
      <c r="I7" s="26"/>
      <c r="J7" s="27"/>
      <c r="K7" s="88"/>
    </row>
    <row r="8" spans="1:17" ht="15" customHeight="1">
      <c r="A8" s="21"/>
      <c r="B8" s="22"/>
      <c r="C8" s="22"/>
      <c r="D8" s="22"/>
      <c r="E8" s="23"/>
      <c r="G8" s="25"/>
      <c r="I8" s="28"/>
      <c r="K8" s="118" t="s">
        <v>75</v>
      </c>
      <c r="L8" s="118"/>
      <c r="M8" s="118"/>
      <c r="N8" s="8"/>
      <c r="O8" s="118" t="s">
        <v>76</v>
      </c>
      <c r="P8" s="118"/>
      <c r="Q8" s="118"/>
    </row>
    <row r="9" spans="1:17" ht="15.75" customHeight="1">
      <c r="A9" s="13" t="s">
        <v>2</v>
      </c>
      <c r="B9" s="22"/>
      <c r="C9" s="22"/>
      <c r="D9" s="22"/>
      <c r="E9" s="23"/>
      <c r="F9" s="31"/>
      <c r="G9" s="32" t="s">
        <v>3</v>
      </c>
      <c r="I9" s="32" t="s">
        <v>4</v>
      </c>
      <c r="K9" s="65" t="s">
        <v>3</v>
      </c>
      <c r="M9" s="65" t="s">
        <v>4</v>
      </c>
      <c r="N9" s="66"/>
      <c r="O9" s="65" t="s">
        <v>3</v>
      </c>
      <c r="Q9" s="65" t="s">
        <v>4</v>
      </c>
    </row>
    <row r="10" spans="6:14" ht="15">
      <c r="F10" s="33"/>
      <c r="I10" s="12"/>
      <c r="K10" s="34"/>
      <c r="L10" s="12"/>
      <c r="M10" s="12"/>
      <c r="N10" s="12"/>
    </row>
    <row r="11" spans="1:14" ht="15">
      <c r="A11" s="12" t="s">
        <v>5</v>
      </c>
      <c r="F11" s="7"/>
      <c r="I11" s="12"/>
      <c r="K11" s="34"/>
      <c r="L11" s="12"/>
      <c r="M11" s="12"/>
      <c r="N11" s="12"/>
    </row>
    <row r="12" spans="2:20" ht="15">
      <c r="B12" s="12" t="s">
        <v>6</v>
      </c>
      <c r="F12" s="7"/>
      <c r="G12" s="36">
        <v>14463</v>
      </c>
      <c r="H12" s="37"/>
      <c r="I12" s="38">
        <v>7106</v>
      </c>
      <c r="J12" s="39"/>
      <c r="K12" s="36">
        <v>14463.212093023256</v>
      </c>
      <c r="L12" s="37"/>
      <c r="M12" s="78">
        <f>ROUND(13002574,0)/K5</f>
        <v>6047.708837209302</v>
      </c>
      <c r="N12" s="78"/>
      <c r="O12" s="47">
        <f>+G12-K12</f>
        <v>-0.21209302325587487</v>
      </c>
      <c r="P12" s="47"/>
      <c r="Q12" s="47">
        <f>+I12-M12</f>
        <v>1058.2911627906979</v>
      </c>
      <c r="T12" s="116"/>
    </row>
    <row r="13" spans="2:14" ht="15">
      <c r="B13" s="12" t="s">
        <v>7</v>
      </c>
      <c r="F13" s="7"/>
      <c r="G13" s="36"/>
      <c r="H13" s="43"/>
      <c r="I13" s="38"/>
      <c r="K13" s="36"/>
      <c r="L13" s="43"/>
      <c r="M13" s="78"/>
      <c r="N13" s="78"/>
    </row>
    <row r="14" spans="3:17" ht="15">
      <c r="C14" s="12" t="s">
        <v>8</v>
      </c>
      <c r="F14" s="7"/>
      <c r="G14" s="36">
        <v>4368</v>
      </c>
      <c r="H14" s="37"/>
      <c r="I14" s="38">
        <v>1546</v>
      </c>
      <c r="J14" s="39"/>
      <c r="K14" s="36">
        <v>4368.182325581395</v>
      </c>
      <c r="L14" s="37"/>
      <c r="M14" s="78">
        <f>ROUND(ROUND(3324198.583,0),0)/K5</f>
        <v>1546.139069767442</v>
      </c>
      <c r="N14" s="78"/>
      <c r="O14" s="47">
        <f aca="true" t="shared" si="0" ref="O14:O19">+G14-K14</f>
        <v>-0.18232558139516186</v>
      </c>
      <c r="P14" s="47"/>
      <c r="Q14" s="47">
        <f aca="true" t="shared" si="1" ref="Q14:Q19">+I14-M14</f>
        <v>-0.13906976744192434</v>
      </c>
    </row>
    <row r="15" spans="3:17" ht="15">
      <c r="C15" s="34" t="s">
        <v>9</v>
      </c>
      <c r="D15" s="34"/>
      <c r="E15" s="34"/>
      <c r="F15" s="8"/>
      <c r="G15" s="36">
        <v>173</v>
      </c>
      <c r="H15" s="37"/>
      <c r="I15" s="38">
        <v>218</v>
      </c>
      <c r="J15" s="39"/>
      <c r="K15" s="36">
        <v>173.67581395348836</v>
      </c>
      <c r="L15" s="37"/>
      <c r="M15" s="78">
        <f>ROUND(467888,0)/K5</f>
        <v>217.62232558139536</v>
      </c>
      <c r="N15" s="78"/>
      <c r="O15" s="47">
        <f t="shared" si="0"/>
        <v>-0.6758139534883583</v>
      </c>
      <c r="P15" s="47"/>
      <c r="Q15" s="47">
        <f t="shared" si="1"/>
        <v>0.37767441860464146</v>
      </c>
    </row>
    <row r="16" spans="3:17" ht="15">
      <c r="C16" s="12" t="s">
        <v>10</v>
      </c>
      <c r="F16" s="7"/>
      <c r="G16" s="36">
        <v>194</v>
      </c>
      <c r="H16" s="43"/>
      <c r="I16" s="38">
        <v>54</v>
      </c>
      <c r="K16" s="36">
        <v>194.0539534883721</v>
      </c>
      <c r="L16" s="43"/>
      <c r="M16" s="78">
        <f>ROUND(116452,0)/K5</f>
        <v>54.16372093023256</v>
      </c>
      <c r="N16" s="78"/>
      <c r="O16" s="47">
        <f t="shared" si="0"/>
        <v>-0.05395348837208758</v>
      </c>
      <c r="P16" s="47"/>
      <c r="Q16" s="47">
        <f t="shared" si="1"/>
        <v>-0.1637209302325573</v>
      </c>
    </row>
    <row r="17" spans="3:17" ht="15">
      <c r="C17" s="12" t="s">
        <v>11</v>
      </c>
      <c r="F17" s="7"/>
      <c r="G17" s="44">
        <v>2399</v>
      </c>
      <c r="H17" s="43"/>
      <c r="I17" s="45">
        <v>6303</v>
      </c>
      <c r="K17" s="44">
        <v>2399.4181395348837</v>
      </c>
      <c r="L17" s="43"/>
      <c r="M17" s="79">
        <f>ROUND(13552346,0)/K5</f>
        <v>6303.416744186046</v>
      </c>
      <c r="N17" s="10"/>
      <c r="O17" s="47">
        <f t="shared" si="0"/>
        <v>-0.41813953488372135</v>
      </c>
      <c r="P17" s="47"/>
      <c r="Q17" s="47">
        <f t="shared" si="1"/>
        <v>-0.4167441860463441</v>
      </c>
    </row>
    <row r="18" spans="6:17" ht="15">
      <c r="F18" s="7"/>
      <c r="G18" s="47">
        <f>SUM(G14:G17)</f>
        <v>7134</v>
      </c>
      <c r="H18" s="43"/>
      <c r="I18" s="47">
        <f>SUM(I14:I17)</f>
        <v>8121</v>
      </c>
      <c r="J18" s="41">
        <v>0</v>
      </c>
      <c r="K18" s="47">
        <v>7135.33023255814</v>
      </c>
      <c r="L18" s="43"/>
      <c r="M18" s="47">
        <f>SUM(M14:M17)</f>
        <v>8121.341860465116</v>
      </c>
      <c r="N18" s="47"/>
      <c r="O18" s="47">
        <f t="shared" si="0"/>
        <v>-1.330232558139869</v>
      </c>
      <c r="P18" s="47"/>
      <c r="Q18" s="47">
        <f t="shared" si="1"/>
        <v>-0.3418604651160422</v>
      </c>
    </row>
    <row r="19" spans="2:17" ht="15">
      <c r="B19" s="12" t="s">
        <v>12</v>
      </c>
      <c r="F19" s="7"/>
      <c r="G19" s="36">
        <v>-31</v>
      </c>
      <c r="H19" s="43"/>
      <c r="I19" s="45">
        <v>-31</v>
      </c>
      <c r="K19" s="36">
        <v>-30.91720930232558</v>
      </c>
      <c r="L19" s="43"/>
      <c r="M19" s="78">
        <f>-66472/K5</f>
        <v>-30.91720930232558</v>
      </c>
      <c r="N19" s="78"/>
      <c r="O19" s="47">
        <f t="shared" si="0"/>
        <v>-0.08279069767441882</v>
      </c>
      <c r="P19" s="47"/>
      <c r="Q19" s="47">
        <f t="shared" si="1"/>
        <v>-0.08279069767441882</v>
      </c>
    </row>
    <row r="20" spans="5:17" ht="15">
      <c r="E20" s="43"/>
      <c r="F20" s="48"/>
      <c r="G20" s="49">
        <f>SUM(G18:G19)</f>
        <v>7103</v>
      </c>
      <c r="H20" s="43"/>
      <c r="I20" s="49">
        <f>SUM(I18:I19)</f>
        <v>8090</v>
      </c>
      <c r="K20" s="49">
        <v>7104.413023255814</v>
      </c>
      <c r="L20" s="43"/>
      <c r="M20" s="49">
        <f>SUM(M18:M19)</f>
        <v>8090.424651162791</v>
      </c>
      <c r="N20" s="47"/>
      <c r="O20" s="47">
        <f>SUM(O14:O19)</f>
        <v>-2.743255813953617</v>
      </c>
      <c r="P20" s="47"/>
      <c r="Q20" s="47">
        <f>+I20-M20</f>
        <v>-0.4246511627907239</v>
      </c>
    </row>
    <row r="21" spans="6:14" ht="9" customHeight="1">
      <c r="F21" s="7"/>
      <c r="G21" s="37"/>
      <c r="H21" s="43"/>
      <c r="K21" s="37"/>
      <c r="L21" s="43"/>
      <c r="M21" s="43"/>
      <c r="N21" s="43"/>
    </row>
    <row r="22" spans="2:17" ht="15">
      <c r="B22" s="12" t="s">
        <v>13</v>
      </c>
      <c r="F22" s="7"/>
      <c r="G22" s="47">
        <v>1898</v>
      </c>
      <c r="H22" s="43"/>
      <c r="I22" s="50">
        <v>475</v>
      </c>
      <c r="K22" s="47">
        <v>1898.1083720930233</v>
      </c>
      <c r="L22" s="43"/>
      <c r="M22" s="47">
        <f>1021651/K5</f>
        <v>475.18651162790695</v>
      </c>
      <c r="N22" s="47"/>
      <c r="O22" s="47">
        <f>+G22-K22</f>
        <v>-0.108372093023263</v>
      </c>
      <c r="P22" s="47"/>
      <c r="Q22" s="47">
        <f>+I22-M22</f>
        <v>-0.18651162790695253</v>
      </c>
    </row>
    <row r="23" spans="2:17" ht="15">
      <c r="B23" s="12" t="s">
        <v>14</v>
      </c>
      <c r="F23" s="7"/>
      <c r="G23" s="47">
        <v>91</v>
      </c>
      <c r="H23" s="43"/>
      <c r="I23" s="50">
        <v>23</v>
      </c>
      <c r="K23" s="47">
        <v>90.8093023255814</v>
      </c>
      <c r="L23" s="43"/>
      <c r="M23" s="47">
        <f>81185/K5</f>
        <v>37.76046511627907</v>
      </c>
      <c r="N23" s="47"/>
      <c r="O23" s="47">
        <f>+G23-K23</f>
        <v>0.19069767441860108</v>
      </c>
      <c r="P23" s="47"/>
      <c r="Q23" s="47">
        <f>+I23-M23</f>
        <v>-14.760465116279072</v>
      </c>
    </row>
    <row r="24" spans="2:17" ht="15">
      <c r="B24" s="12" t="s">
        <v>15</v>
      </c>
      <c r="F24" s="7"/>
      <c r="G24" s="47">
        <v>591</v>
      </c>
      <c r="H24" s="43"/>
      <c r="I24" s="50">
        <v>591</v>
      </c>
      <c r="K24" s="47">
        <v>590.7767441860465</v>
      </c>
      <c r="L24" s="43"/>
      <c r="M24" s="47">
        <f>1270170/K5</f>
        <v>590.7767441860465</v>
      </c>
      <c r="N24" s="47"/>
      <c r="O24" s="47">
        <f>+G24-K24</f>
        <v>0.22325581395352856</v>
      </c>
      <c r="P24" s="47"/>
      <c r="Q24" s="47">
        <f>+I24-M24</f>
        <v>0.22325581395352856</v>
      </c>
    </row>
    <row r="25" spans="2:17" ht="15">
      <c r="B25" s="12" t="s">
        <v>16</v>
      </c>
      <c r="F25" s="7"/>
      <c r="G25" s="51">
        <v>162</v>
      </c>
      <c r="H25" s="43"/>
      <c r="I25" s="45">
        <v>118</v>
      </c>
      <c r="K25" s="51">
        <v>162.30372093023257</v>
      </c>
      <c r="L25" s="43"/>
      <c r="M25" s="51">
        <f>253927/K5</f>
        <v>118.10558139534884</v>
      </c>
      <c r="N25" s="47"/>
      <c r="O25" s="47">
        <f>+G25-K25</f>
        <v>-0.3037209302325721</v>
      </c>
      <c r="P25" s="47"/>
      <c r="Q25" s="47">
        <f>+I25-M25</f>
        <v>-0.10558139534883537</v>
      </c>
    </row>
    <row r="26" spans="6:14" ht="9" customHeight="1">
      <c r="F26" s="7"/>
      <c r="G26" s="37"/>
      <c r="H26" s="43"/>
      <c r="K26" s="37"/>
      <c r="L26" s="43"/>
      <c r="M26" s="43"/>
      <c r="N26" s="43"/>
    </row>
    <row r="27" spans="4:18" ht="15">
      <c r="D27" s="12" t="s">
        <v>17</v>
      </c>
      <c r="F27" s="7"/>
      <c r="G27" s="47">
        <f>SUM(G20:G25)+G12</f>
        <v>24308</v>
      </c>
      <c r="H27" s="43"/>
      <c r="I27" s="47">
        <f>SUM(I20:I25)+I12</f>
        <v>16403</v>
      </c>
      <c r="J27" s="41">
        <v>0</v>
      </c>
      <c r="K27" s="47">
        <f>SUM(K20:K25)+K12</f>
        <v>24309.623255813953</v>
      </c>
      <c r="L27" s="43"/>
      <c r="M27" s="47">
        <f>SUM(M20:M25)+M12</f>
        <v>15359.962790697673</v>
      </c>
      <c r="N27" s="47"/>
      <c r="O27" s="47">
        <f>+G27-K27</f>
        <v>-1.62325581395271</v>
      </c>
      <c r="P27" s="47"/>
      <c r="Q27" s="47">
        <f>+I27-M27</f>
        <v>1043.037209302327</v>
      </c>
      <c r="R27" s="47"/>
    </row>
    <row r="28" spans="6:14" ht="8.25" customHeight="1">
      <c r="F28" s="7"/>
      <c r="G28" s="47"/>
      <c r="H28" s="43"/>
      <c r="I28" s="52"/>
      <c r="K28" s="47"/>
      <c r="L28" s="43"/>
      <c r="M28" s="52"/>
      <c r="N28" s="52"/>
    </row>
    <row r="29" spans="1:17" ht="15">
      <c r="A29" s="12" t="s">
        <v>18</v>
      </c>
      <c r="F29" s="7"/>
      <c r="G29" s="47">
        <v>51069</v>
      </c>
      <c r="H29" s="43"/>
      <c r="I29" s="50">
        <v>27350</v>
      </c>
      <c r="K29" s="47">
        <v>395301.3106976744</v>
      </c>
      <c r="L29" s="43"/>
      <c r="M29" s="47">
        <f>ROUND(135780878,0)/K5</f>
        <v>63153.896744186044</v>
      </c>
      <c r="N29" s="47"/>
      <c r="O29" s="47">
        <f>+G29-K29</f>
        <v>-344232.3106976744</v>
      </c>
      <c r="P29" s="47"/>
      <c r="Q29" s="47">
        <f>+I29-M29</f>
        <v>-35803.896744186044</v>
      </c>
    </row>
    <row r="30" spans="6:14" ht="9" customHeight="1">
      <c r="F30" s="7"/>
      <c r="G30" s="47"/>
      <c r="H30" s="43"/>
      <c r="I30" s="47"/>
      <c r="K30" s="47"/>
      <c r="L30" s="43"/>
      <c r="M30" s="47"/>
      <c r="N30" s="47"/>
    </row>
    <row r="31" spans="1:17" ht="15">
      <c r="A31" s="12" t="s">
        <v>19</v>
      </c>
      <c r="F31" s="7"/>
      <c r="G31" s="47">
        <v>1029</v>
      </c>
      <c r="H31" s="37"/>
      <c r="I31" s="50">
        <v>26143</v>
      </c>
      <c r="K31" s="47">
        <v>1086.5279069767441</v>
      </c>
      <c r="L31" s="37"/>
      <c r="M31" s="47">
        <f>ROUND(61891720,0)/K5</f>
        <v>28786.846511627908</v>
      </c>
      <c r="N31" s="47"/>
      <c r="O31" s="47">
        <f>+G31-K31</f>
        <v>-57.527906976744134</v>
      </c>
      <c r="P31" s="47"/>
      <c r="Q31" s="47">
        <f>+I31-M31</f>
        <v>-2643.8465116279076</v>
      </c>
    </row>
    <row r="32" spans="6:14" ht="9.75" customHeight="1">
      <c r="F32" s="7"/>
      <c r="G32" s="47"/>
      <c r="H32" s="37"/>
      <c r="I32" s="47"/>
      <c r="J32" s="39"/>
      <c r="K32" s="47"/>
      <c r="L32" s="37"/>
      <c r="M32" s="47"/>
      <c r="N32" s="47"/>
    </row>
    <row r="33" spans="1:17" ht="15">
      <c r="A33" s="12" t="s">
        <v>20</v>
      </c>
      <c r="F33" s="7"/>
      <c r="G33" s="47">
        <v>1731</v>
      </c>
      <c r="H33" s="37"/>
      <c r="I33" s="50">
        <v>518</v>
      </c>
      <c r="J33" s="39"/>
      <c r="K33" s="47">
        <v>27721.86139534884</v>
      </c>
      <c r="L33" s="37"/>
      <c r="M33" s="47">
        <f>ROUND(69071574,0)/K5</f>
        <v>32126.313488372092</v>
      </c>
      <c r="N33" s="47"/>
      <c r="O33" s="47">
        <f>+G33-K33</f>
        <v>-25990.86139534884</v>
      </c>
      <c r="P33" s="47"/>
      <c r="Q33" s="47">
        <f>+I33-M33</f>
        <v>-31608.313488372092</v>
      </c>
    </row>
    <row r="34" spans="6:14" ht="9" customHeight="1">
      <c r="F34" s="7"/>
      <c r="G34" s="47"/>
      <c r="H34" s="43"/>
      <c r="I34" s="47"/>
      <c r="K34" s="47"/>
      <c r="L34" s="43"/>
      <c r="M34" s="47"/>
      <c r="N34" s="47"/>
    </row>
    <row r="35" spans="1:17" ht="15">
      <c r="A35" s="12" t="s">
        <v>21</v>
      </c>
      <c r="F35" s="7"/>
      <c r="G35" s="47">
        <v>957</v>
      </c>
      <c r="H35" s="43"/>
      <c r="I35" s="50">
        <v>248</v>
      </c>
      <c r="K35" s="47">
        <v>4156.644186046512</v>
      </c>
      <c r="L35" s="43"/>
      <c r="M35" s="47">
        <f>ROUND(3666736,0)/K5</f>
        <v>1705.458604651163</v>
      </c>
      <c r="N35" s="47"/>
      <c r="O35" s="47">
        <f>+G35-K35</f>
        <v>-3199.644186046512</v>
      </c>
      <c r="P35" s="47"/>
      <c r="Q35" s="47">
        <f>+I35-M35</f>
        <v>-1457.458604651163</v>
      </c>
    </row>
    <row r="36" spans="6:14" ht="9" customHeight="1">
      <c r="F36" s="7"/>
      <c r="G36" s="47"/>
      <c r="H36" s="43"/>
      <c r="I36" s="47"/>
      <c r="K36" s="47"/>
      <c r="L36" s="43"/>
      <c r="M36" s="47"/>
      <c r="N36" s="47"/>
    </row>
    <row r="37" spans="1:17" ht="15">
      <c r="A37" s="12" t="s">
        <v>22</v>
      </c>
      <c r="F37" s="7"/>
      <c r="G37" s="47">
        <v>24</v>
      </c>
      <c r="H37" s="43"/>
      <c r="I37" s="50">
        <v>81</v>
      </c>
      <c r="K37" s="47">
        <v>258.54093023255814</v>
      </c>
      <c r="L37" s="43"/>
      <c r="M37" s="47">
        <f>ROUND(174880,0)/K5</f>
        <v>81.33953488372093</v>
      </c>
      <c r="N37" s="47"/>
      <c r="O37" s="47">
        <f>+G37-K37</f>
        <v>-234.54093023255814</v>
      </c>
      <c r="P37" s="47"/>
      <c r="Q37" s="47">
        <f>+I37-M37</f>
        <v>-0.33953488372092977</v>
      </c>
    </row>
    <row r="38" spans="6:14" ht="9.75" customHeight="1">
      <c r="F38" s="7"/>
      <c r="G38" s="47"/>
      <c r="H38" s="43"/>
      <c r="I38" s="47"/>
      <c r="K38" s="47"/>
      <c r="L38" s="43"/>
      <c r="M38" s="47"/>
      <c r="N38" s="47"/>
    </row>
    <row r="39" spans="1:17" ht="15">
      <c r="A39" s="12" t="s">
        <v>23</v>
      </c>
      <c r="F39" s="7"/>
      <c r="G39" s="51">
        <v>285</v>
      </c>
      <c r="H39" s="43"/>
      <c r="I39" s="45">
        <v>13</v>
      </c>
      <c r="K39" s="51">
        <v>2.949767441860465</v>
      </c>
      <c r="L39" s="43"/>
      <c r="M39" s="51">
        <f>ROUND(27195,0)/K5</f>
        <v>12.648837209302325</v>
      </c>
      <c r="N39" s="47"/>
      <c r="O39" s="47">
        <f>+G39-K39</f>
        <v>282.05023255813956</v>
      </c>
      <c r="P39" s="47"/>
      <c r="Q39" s="47">
        <f>+I39-M39</f>
        <v>0.35116279069767486</v>
      </c>
    </row>
    <row r="40" spans="6:14" ht="9" customHeight="1">
      <c r="F40" s="7"/>
      <c r="G40" s="37"/>
      <c r="H40" s="52"/>
      <c r="J40" s="27"/>
      <c r="K40" s="37"/>
      <c r="L40" s="52"/>
      <c r="M40" s="43"/>
      <c r="N40" s="43"/>
    </row>
    <row r="41" spans="1:17" ht="15.75" thickBot="1">
      <c r="A41" s="12" t="s">
        <v>24</v>
      </c>
      <c r="G41" s="54">
        <f>SUM(G27:G39)</f>
        <v>79403</v>
      </c>
      <c r="H41" s="43"/>
      <c r="I41" s="54">
        <f>SUM(I27:I39)</f>
        <v>70756</v>
      </c>
      <c r="J41" s="41">
        <v>0</v>
      </c>
      <c r="K41" s="54"/>
      <c r="L41" s="43"/>
      <c r="M41" s="54"/>
      <c r="N41" s="47"/>
      <c r="O41" s="47"/>
      <c r="P41" s="47"/>
      <c r="Q41" s="47"/>
    </row>
    <row r="42" ht="15" customHeight="1" thickTop="1">
      <c r="I42" s="12"/>
    </row>
    <row r="43" spans="7:9" ht="15" customHeight="1">
      <c r="G43" s="10"/>
      <c r="H43" s="47"/>
      <c r="I43" s="47"/>
    </row>
    <row r="44" ht="15" customHeight="1">
      <c r="I44" s="42"/>
    </row>
    <row r="45" spans="7:9" ht="15" customHeight="1">
      <c r="G45" s="55"/>
      <c r="I45" s="12"/>
    </row>
    <row r="46" spans="7:9" ht="15.75" customHeight="1">
      <c r="G46" s="37"/>
      <c r="I46" s="12"/>
    </row>
    <row r="47" ht="15.75" customHeight="1">
      <c r="G47" s="37"/>
    </row>
    <row r="48" ht="15.75" customHeight="1">
      <c r="I48" s="12"/>
    </row>
    <row r="49" ht="15.75" customHeight="1">
      <c r="I49" s="12"/>
    </row>
    <row r="50" ht="15.75" customHeight="1">
      <c r="I50" s="12"/>
    </row>
    <row r="51" ht="15.75" customHeight="1">
      <c r="I51" s="12"/>
    </row>
  </sheetData>
  <sheetProtection password="D983" sheet="1" objects="1" scenarios="1" selectLockedCells="1" selectUnlockedCells="1"/>
  <mergeCells count="2">
    <mergeCell ref="K8:M8"/>
    <mergeCell ref="O8:Q8"/>
  </mergeCells>
  <printOptions horizontalCentered="1"/>
  <pageMargins left="0.8661417322834646" right="0.7874015748031497" top="0.7874015748031497" bottom="0.7874015748031497" header="0.1968503937007874" footer="0.3937007874015748"/>
  <pageSetup horizontalDpi="600" verticalDpi="600" orientation="portrait" scale="80" r:id="rId1"/>
  <headerFooter alignWithMargins="0">
    <oddFooter>&amp;C&amp;"Times New Roman,Normal"&amp;11 2</oddFooter>
  </headerFooter>
  <ignoredErrors>
    <ignoredError sqref="G9 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1" max="4" width="2.7109375" style="34" customWidth="1"/>
    <col min="5" max="5" width="60.28125" style="37" customWidth="1"/>
    <col min="6" max="6" width="2.57421875" style="34" customWidth="1"/>
    <col min="7" max="7" width="14.57421875" style="34" customWidth="1"/>
    <col min="8" max="8" width="2.7109375" style="11" customWidth="1"/>
    <col min="9" max="9" width="14.57421875" style="34" customWidth="1"/>
    <col min="10" max="10" width="2.7109375" style="40" customWidth="1"/>
    <col min="11" max="11" width="14.7109375" style="64" hidden="1" customWidth="1"/>
    <col min="12" max="12" width="1.7109375" style="34" hidden="1" customWidth="1"/>
    <col min="13" max="13" width="13.57421875" style="34" hidden="1" customWidth="1"/>
    <col min="14" max="14" width="3.00390625" style="34" hidden="1" customWidth="1"/>
    <col min="15" max="15" width="14.28125" style="34" hidden="1" customWidth="1"/>
    <col min="16" max="16" width="2.8515625" style="34" hidden="1" customWidth="1"/>
    <col min="17" max="17" width="14.28125" style="34" hidden="1" customWidth="1"/>
    <col min="18" max="16384" width="11.421875" style="34" customWidth="1"/>
  </cols>
  <sheetData>
    <row r="1" spans="1:11" s="60" customFormat="1" ht="20.25">
      <c r="A1" s="3" t="s">
        <v>0</v>
      </c>
      <c r="B1" s="3"/>
      <c r="C1" s="3"/>
      <c r="D1" s="3"/>
      <c r="E1" s="3"/>
      <c r="F1" s="3"/>
      <c r="G1" s="3"/>
      <c r="H1" s="57"/>
      <c r="I1" s="3"/>
      <c r="J1" s="58"/>
      <c r="K1" s="59"/>
    </row>
    <row r="2" spans="1:11" ht="9" customHeight="1">
      <c r="A2" s="14"/>
      <c r="B2" s="14"/>
      <c r="C2" s="14"/>
      <c r="D2" s="14"/>
      <c r="E2" s="14"/>
      <c r="F2" s="14"/>
      <c r="G2" s="14"/>
      <c r="H2" s="61"/>
      <c r="I2" s="14"/>
      <c r="J2" s="62"/>
      <c r="K2" s="63"/>
    </row>
    <row r="3" spans="1:5" ht="15">
      <c r="A3" s="14" t="s">
        <v>1</v>
      </c>
      <c r="B3" s="14"/>
      <c r="C3" s="14"/>
      <c r="D3" s="14"/>
      <c r="E3" s="14"/>
    </row>
    <row r="4" spans="1:5" ht="15">
      <c r="A4" s="13" t="s">
        <v>77</v>
      </c>
      <c r="B4" s="14"/>
      <c r="C4" s="14"/>
      <c r="D4" s="14"/>
      <c r="E4" s="14"/>
    </row>
    <row r="5" spans="1:11" ht="15">
      <c r="A5" s="17" t="s">
        <v>78</v>
      </c>
      <c r="B5" s="19"/>
      <c r="C5" s="19"/>
      <c r="D5" s="19"/>
      <c r="E5" s="19"/>
      <c r="F5" s="19"/>
      <c r="G5" s="19"/>
      <c r="H5" s="19"/>
      <c r="I5" s="19"/>
      <c r="J5" s="62"/>
      <c r="K5" s="63"/>
    </row>
    <row r="6" spans="1:11" ht="15" customHeight="1">
      <c r="A6" s="61"/>
      <c r="B6" s="61"/>
      <c r="C6" s="61"/>
      <c r="D6" s="61"/>
      <c r="E6" s="61"/>
      <c r="F6" s="61"/>
      <c r="G6" s="61"/>
      <c r="H6" s="61"/>
      <c r="I6" s="61"/>
      <c r="J6" s="62"/>
      <c r="K6" s="63"/>
    </row>
    <row r="7" spans="1:11" ht="15" customHeight="1">
      <c r="A7" s="61"/>
      <c r="B7" s="61"/>
      <c r="C7" s="61"/>
      <c r="D7" s="61"/>
      <c r="E7" s="61"/>
      <c r="F7" s="61"/>
      <c r="G7" s="61"/>
      <c r="H7" s="61"/>
      <c r="I7" s="61"/>
      <c r="J7" s="62"/>
      <c r="K7" s="47">
        <v>2150</v>
      </c>
    </row>
    <row r="8" spans="5:17" ht="15" customHeight="1">
      <c r="E8" s="34"/>
      <c r="K8" s="118" t="s">
        <v>75</v>
      </c>
      <c r="L8" s="118"/>
      <c r="M8" s="118"/>
      <c r="O8" s="118" t="s">
        <v>76</v>
      </c>
      <c r="P8" s="118"/>
      <c r="Q8" s="118"/>
    </row>
    <row r="9" spans="1:17" ht="15" customHeight="1">
      <c r="A9" s="14" t="s">
        <v>25</v>
      </c>
      <c r="E9" s="34"/>
      <c r="F9" s="66"/>
      <c r="G9" s="117">
        <v>2007</v>
      </c>
      <c r="H9" s="12"/>
      <c r="I9" s="117" t="s">
        <v>4</v>
      </c>
      <c r="K9" s="65" t="s">
        <v>3</v>
      </c>
      <c r="L9" s="11"/>
      <c r="M9" s="65" t="s">
        <v>4</v>
      </c>
      <c r="O9" s="65" t="s">
        <v>3</v>
      </c>
      <c r="P9" s="11"/>
      <c r="Q9" s="65" t="s">
        <v>4</v>
      </c>
    </row>
    <row r="10" spans="5:15" ht="15">
      <c r="E10" s="34"/>
      <c r="F10" s="67"/>
      <c r="H10" s="67"/>
      <c r="I10" s="67"/>
      <c r="J10" s="68"/>
      <c r="K10" s="67"/>
      <c r="M10" s="67"/>
      <c r="O10" s="67"/>
    </row>
    <row r="11" spans="1:11" ht="15">
      <c r="A11" s="34" t="s">
        <v>26</v>
      </c>
      <c r="E11" s="34"/>
      <c r="F11" s="69"/>
      <c r="K11" s="34"/>
    </row>
    <row r="12" spans="2:17" ht="15">
      <c r="B12" s="34" t="s">
        <v>27</v>
      </c>
      <c r="E12" s="34"/>
      <c r="F12" s="70"/>
      <c r="G12" s="47">
        <v>6554</v>
      </c>
      <c r="H12" s="47"/>
      <c r="I12" s="47">
        <v>884</v>
      </c>
      <c r="J12" s="41"/>
      <c r="K12" s="47">
        <v>6554.031162790698</v>
      </c>
      <c r="M12" s="47">
        <v>883.7209302325581</v>
      </c>
      <c r="O12" s="47">
        <f>+G12-K12</f>
        <v>-0.0311627906976355</v>
      </c>
      <c r="Q12" s="47">
        <f>+I12-M12</f>
        <v>0.2790697674419107</v>
      </c>
    </row>
    <row r="13" spans="2:17" ht="15">
      <c r="B13" s="34" t="s">
        <v>28</v>
      </c>
      <c r="E13" s="34"/>
      <c r="F13" s="70"/>
      <c r="G13" s="47">
        <v>189</v>
      </c>
      <c r="H13" s="47"/>
      <c r="I13" s="47">
        <v>638</v>
      </c>
      <c r="J13" s="41"/>
      <c r="K13" s="47">
        <v>189.26837209302326</v>
      </c>
      <c r="L13" s="37"/>
      <c r="M13" s="47">
        <v>637.5688372093023</v>
      </c>
      <c r="O13" s="47">
        <f>+G13-K13</f>
        <v>-0.2683720930232596</v>
      </c>
      <c r="Q13" s="47">
        <f>+I13-M13</f>
        <v>0.43116279069772645</v>
      </c>
    </row>
    <row r="14" spans="2:17" ht="15">
      <c r="B14" s="34" t="s">
        <v>29</v>
      </c>
      <c r="E14" s="34"/>
      <c r="F14" s="66"/>
      <c r="G14" s="47"/>
      <c r="H14" s="47"/>
      <c r="I14" s="47"/>
      <c r="J14" s="41"/>
      <c r="K14" s="47"/>
      <c r="M14" s="47"/>
      <c r="O14" s="47"/>
      <c r="Q14" s="47"/>
    </row>
    <row r="15" spans="3:17" ht="15">
      <c r="C15" s="34" t="s">
        <v>30</v>
      </c>
      <c r="E15" s="34"/>
      <c r="F15" s="66"/>
      <c r="G15" s="47">
        <v>6475</v>
      </c>
      <c r="H15" s="47"/>
      <c r="I15" s="47">
        <v>1665</v>
      </c>
      <c r="J15" s="41"/>
      <c r="K15" s="47">
        <v>6475.272558139535</v>
      </c>
      <c r="M15" s="47">
        <v>1665.7739534883722</v>
      </c>
      <c r="O15" s="47">
        <f aca="true" t="shared" si="0" ref="O15:Q26">+G15-K15</f>
        <v>-0.2725581395352492</v>
      </c>
      <c r="Q15" s="47">
        <f t="shared" si="0"/>
        <v>-0.7739534883721717</v>
      </c>
    </row>
    <row r="16" spans="3:17" ht="15">
      <c r="C16" s="34" t="s">
        <v>9</v>
      </c>
      <c r="E16" s="34"/>
      <c r="F16" s="70"/>
      <c r="G16" s="47">
        <v>4208</v>
      </c>
      <c r="H16" s="47"/>
      <c r="I16" s="47">
        <f>12578-9302</f>
        <v>3276</v>
      </c>
      <c r="J16" s="41"/>
      <c r="K16" s="47">
        <v>4207.707906976744</v>
      </c>
      <c r="M16" s="47">
        <v>3275.5223255813953</v>
      </c>
      <c r="O16" s="47">
        <f t="shared" si="0"/>
        <v>0.2920930232558021</v>
      </c>
      <c r="Q16" s="47">
        <f t="shared" si="0"/>
        <v>0.4776744186046926</v>
      </c>
    </row>
    <row r="17" spans="3:17" ht="15">
      <c r="C17" s="34" t="s">
        <v>11</v>
      </c>
      <c r="E17" s="34"/>
      <c r="F17" s="73"/>
      <c r="G17" s="47">
        <v>118</v>
      </c>
      <c r="H17" s="47"/>
      <c r="I17" s="47">
        <v>56</v>
      </c>
      <c r="J17" s="41"/>
      <c r="K17" s="47">
        <v>118.42279069767442</v>
      </c>
      <c r="M17" s="47">
        <v>55.59906976744186</v>
      </c>
      <c r="O17" s="47">
        <f t="shared" si="0"/>
        <v>-0.42279069767441513</v>
      </c>
      <c r="Q17" s="47">
        <f t="shared" si="0"/>
        <v>0.40093023255813875</v>
      </c>
    </row>
    <row r="18" spans="5:17" ht="15" customHeight="1">
      <c r="E18" s="34"/>
      <c r="F18" s="73"/>
      <c r="G18" s="49">
        <f>SUM(G15:G17)</f>
        <v>10801</v>
      </c>
      <c r="H18" s="47"/>
      <c r="I18" s="49">
        <f>ROUND(SUM(I15:I17),0)</f>
        <v>4997</v>
      </c>
      <c r="J18" s="41">
        <v>0</v>
      </c>
      <c r="K18" s="49">
        <v>10801.403255813953</v>
      </c>
      <c r="M18" s="49">
        <v>4996.895348837209</v>
      </c>
      <c r="O18" s="49">
        <f t="shared" si="0"/>
        <v>-0.40325581395336485</v>
      </c>
      <c r="Q18" s="49">
        <f t="shared" si="0"/>
        <v>0.10465116279101494</v>
      </c>
    </row>
    <row r="19" spans="5:11" ht="9" customHeight="1">
      <c r="E19" s="34"/>
      <c r="F19" s="74"/>
      <c r="G19" s="37"/>
      <c r="H19" s="47"/>
      <c r="K19" s="34"/>
    </row>
    <row r="20" spans="2:17" ht="15">
      <c r="B20" s="34" t="s">
        <v>31</v>
      </c>
      <c r="E20" s="34"/>
      <c r="F20" s="70"/>
      <c r="G20" s="47">
        <v>1954</v>
      </c>
      <c r="H20" s="47"/>
      <c r="I20" s="47">
        <v>472</v>
      </c>
      <c r="J20" s="41"/>
      <c r="K20" s="47">
        <v>1954.2618604651163</v>
      </c>
      <c r="M20" s="47">
        <v>472.1437209302326</v>
      </c>
      <c r="O20" s="47">
        <f t="shared" si="0"/>
        <v>-0.2618604651163423</v>
      </c>
      <c r="Q20" s="47">
        <f t="shared" si="0"/>
        <v>-0.14372093023257548</v>
      </c>
    </row>
    <row r="21" spans="2:17" ht="15">
      <c r="B21" s="34" t="s">
        <v>32</v>
      </c>
      <c r="E21" s="34"/>
      <c r="F21" s="66"/>
      <c r="G21" s="47">
        <v>3346</v>
      </c>
      <c r="H21" s="47"/>
      <c r="I21" s="47">
        <v>1390</v>
      </c>
      <c r="J21" s="41"/>
      <c r="K21" s="47">
        <v>3345.8860465116277</v>
      </c>
      <c r="M21" s="47">
        <v>1389.9479069767442</v>
      </c>
      <c r="O21" s="47">
        <f t="shared" si="0"/>
        <v>0.11395348837231722</v>
      </c>
      <c r="Q21" s="47">
        <f t="shared" si="0"/>
        <v>0.052093023255793014</v>
      </c>
    </row>
    <row r="22" spans="2:17" ht="15">
      <c r="B22" s="34" t="s">
        <v>33</v>
      </c>
      <c r="E22" s="34"/>
      <c r="F22" s="66"/>
      <c r="G22" s="51">
        <v>551</v>
      </c>
      <c r="H22" s="47"/>
      <c r="I22" s="51">
        <v>140</v>
      </c>
      <c r="J22" s="41"/>
      <c r="K22" s="51">
        <v>551.1818604651163</v>
      </c>
      <c r="M22" s="51">
        <v>140.43255813953488</v>
      </c>
      <c r="O22" s="51">
        <f t="shared" si="0"/>
        <v>-0.18186046511630138</v>
      </c>
      <c r="Q22" s="51">
        <f t="shared" si="0"/>
        <v>-0.4325581395348763</v>
      </c>
    </row>
    <row r="23" spans="5:17" ht="9.75" customHeight="1">
      <c r="E23" s="34"/>
      <c r="F23" s="73"/>
      <c r="G23" s="47"/>
      <c r="H23" s="47"/>
      <c r="I23" s="47"/>
      <c r="J23" s="41"/>
      <c r="K23" s="47"/>
      <c r="M23" s="47"/>
      <c r="O23" s="47"/>
      <c r="Q23" s="47"/>
    </row>
    <row r="24" spans="4:17" ht="15">
      <c r="D24" s="34" t="s">
        <v>34</v>
      </c>
      <c r="F24" s="73"/>
      <c r="G24" s="51">
        <f>+G22+G21+G20+G18+G13+G12</f>
        <v>23395</v>
      </c>
      <c r="H24" s="47"/>
      <c r="I24" s="51">
        <f>+I22+I21+I20+I18+I13+I12</f>
        <v>8521</v>
      </c>
      <c r="J24" s="41"/>
      <c r="K24" s="51">
        <v>23396.032558139534</v>
      </c>
      <c r="M24" s="51">
        <v>8520.709302325582</v>
      </c>
      <c r="O24" s="51">
        <f t="shared" si="0"/>
        <v>-1.0325581395336485</v>
      </c>
      <c r="Q24" s="51">
        <f t="shared" si="0"/>
        <v>0.2906976744179701</v>
      </c>
    </row>
    <row r="25" spans="5:17" ht="15">
      <c r="E25" s="34"/>
      <c r="F25" s="75"/>
      <c r="G25" s="76"/>
      <c r="H25" s="47"/>
      <c r="I25" s="77"/>
      <c r="J25" s="41"/>
      <c r="K25" s="77"/>
      <c r="M25" s="77"/>
      <c r="O25" s="77"/>
      <c r="Q25" s="77"/>
    </row>
    <row r="26" spans="1:17" ht="13.5" customHeight="1">
      <c r="A26" s="34" t="s">
        <v>35</v>
      </c>
      <c r="E26" s="34"/>
      <c r="F26" s="70"/>
      <c r="G26" s="47">
        <v>7578</v>
      </c>
      <c r="H26" s="47"/>
      <c r="I26" s="47">
        <v>3758</v>
      </c>
      <c r="J26" s="41"/>
      <c r="K26" s="47">
        <v>7578.038604651163</v>
      </c>
      <c r="M26" s="47">
        <v>3757.850697674419</v>
      </c>
      <c r="O26" s="47">
        <f t="shared" si="0"/>
        <v>-0.038604651163041126</v>
      </c>
      <c r="Q26" s="47">
        <f t="shared" si="0"/>
        <v>0.14930232558117496</v>
      </c>
    </row>
    <row r="27" spans="5:17" ht="9" customHeight="1">
      <c r="E27" s="34"/>
      <c r="F27" s="66"/>
      <c r="G27" s="47"/>
      <c r="H27" s="47"/>
      <c r="I27" s="47"/>
      <c r="J27" s="41"/>
      <c r="K27" s="47"/>
      <c r="M27" s="47"/>
      <c r="O27" s="47"/>
      <c r="Q27" s="47"/>
    </row>
    <row r="28" spans="1:17" ht="15" customHeight="1">
      <c r="A28" s="34" t="s">
        <v>36</v>
      </c>
      <c r="E28" s="34"/>
      <c r="F28" s="70"/>
      <c r="G28" s="47">
        <v>6965</v>
      </c>
      <c r="H28" s="47"/>
      <c r="I28" s="47">
        <v>8355</v>
      </c>
      <c r="J28" s="41"/>
      <c r="K28" s="47">
        <v>6964.54</v>
      </c>
      <c r="M28" s="47">
        <v>8355.423255813954</v>
      </c>
      <c r="O28" s="47">
        <f>+G28-K28</f>
        <v>0.4600000000000364</v>
      </c>
      <c r="Q28" s="47">
        <f>+I28-M28</f>
        <v>-0.4232558139538014</v>
      </c>
    </row>
    <row r="29" spans="5:17" ht="9" customHeight="1">
      <c r="E29" s="34"/>
      <c r="F29" s="66"/>
      <c r="G29" s="47"/>
      <c r="H29" s="47"/>
      <c r="I29" s="47"/>
      <c r="J29" s="41"/>
      <c r="K29" s="47"/>
      <c r="M29" s="47"/>
      <c r="O29" s="47"/>
      <c r="Q29" s="47"/>
    </row>
    <row r="30" spans="1:17" ht="17.25" customHeight="1">
      <c r="A30" s="34" t="s">
        <v>37</v>
      </c>
      <c r="E30" s="34"/>
      <c r="F30" s="70"/>
      <c r="G30" s="47">
        <v>760</v>
      </c>
      <c r="H30" s="47"/>
      <c r="I30" s="47">
        <v>116</v>
      </c>
      <c r="J30" s="41"/>
      <c r="K30" s="47">
        <v>759.9786046511628</v>
      </c>
      <c r="M30" s="47">
        <v>115.95906976744186</v>
      </c>
      <c r="O30" s="47">
        <f>+G30-K30</f>
        <v>0.021395348837245365</v>
      </c>
      <c r="Q30" s="47">
        <f>+I30-M30</f>
        <v>0.04093023255813932</v>
      </c>
    </row>
    <row r="31" spans="5:17" ht="9" customHeight="1">
      <c r="E31" s="34"/>
      <c r="F31" s="73"/>
      <c r="G31" s="47"/>
      <c r="H31" s="47"/>
      <c r="I31" s="47"/>
      <c r="J31" s="41"/>
      <c r="K31" s="47"/>
      <c r="M31" s="47"/>
      <c r="O31" s="47"/>
      <c r="Q31" s="47"/>
    </row>
    <row r="32" spans="1:17" ht="17.25" customHeight="1">
      <c r="A32" s="34" t="s">
        <v>38</v>
      </c>
      <c r="E32" s="34"/>
      <c r="F32" s="70"/>
      <c r="G32" s="51">
        <v>8873</v>
      </c>
      <c r="H32" s="47"/>
      <c r="I32" s="51">
        <v>21602</v>
      </c>
      <c r="J32" s="41"/>
      <c r="K32" s="51">
        <v>8873.16</v>
      </c>
      <c r="M32" s="51">
        <v>21601.767441860466</v>
      </c>
      <c r="O32" s="51">
        <f>+G32-K32</f>
        <v>-0.15999999999985448</v>
      </c>
      <c r="Q32" s="51">
        <f>+I32-M32</f>
        <v>0.2325581395343761</v>
      </c>
    </row>
    <row r="33" spans="5:17" ht="13.5" customHeight="1">
      <c r="E33" s="34"/>
      <c r="F33" s="47"/>
      <c r="G33" s="47"/>
      <c r="H33" s="47"/>
      <c r="I33" s="47"/>
      <c r="J33" s="41"/>
      <c r="K33" s="47"/>
      <c r="M33" s="47"/>
      <c r="O33" s="47"/>
      <c r="Q33" s="47"/>
    </row>
    <row r="34" spans="4:20" ht="15">
      <c r="D34" s="34" t="s">
        <v>39</v>
      </c>
      <c r="E34" s="34"/>
      <c r="F34" s="47"/>
      <c r="G34" s="51">
        <f>SUM(G24:G32)</f>
        <v>47571</v>
      </c>
      <c r="H34" s="47"/>
      <c r="I34" s="51">
        <f>SUM(I24:I32)</f>
        <v>42352</v>
      </c>
      <c r="J34" s="41">
        <v>0</v>
      </c>
      <c r="K34" s="51">
        <v>47571.74976744186</v>
      </c>
      <c r="M34" s="51">
        <v>42351.70976744186</v>
      </c>
      <c r="O34" s="51">
        <f>+G34-K34</f>
        <v>-0.7497674418627867</v>
      </c>
      <c r="Q34" s="51">
        <f>+I34-M34</f>
        <v>0.29023255813808646</v>
      </c>
      <c r="T34" s="37"/>
    </row>
    <row r="35" spans="5:17" ht="15">
      <c r="E35" s="34"/>
      <c r="F35" s="47"/>
      <c r="G35" s="47"/>
      <c r="H35" s="47"/>
      <c r="I35" s="47"/>
      <c r="J35" s="41"/>
      <c r="K35" s="47"/>
      <c r="M35" s="47"/>
      <c r="O35" s="47"/>
      <c r="Q35" s="47"/>
    </row>
    <row r="36" spans="1:17" ht="15">
      <c r="A36" s="34" t="s">
        <v>40</v>
      </c>
      <c r="E36" s="34"/>
      <c r="F36" s="70"/>
      <c r="G36" s="51">
        <v>5446</v>
      </c>
      <c r="H36" s="47"/>
      <c r="I36" s="51">
        <v>4948</v>
      </c>
      <c r="J36" s="41"/>
      <c r="K36" s="51">
        <v>10275.182325581396</v>
      </c>
      <c r="M36" s="51">
        <v>8404.669302325581</v>
      </c>
      <c r="O36" s="51">
        <f>+G36-K36</f>
        <v>-4829.182325581396</v>
      </c>
      <c r="Q36" s="51">
        <f>+I36-M36</f>
        <v>-3456.669302325581</v>
      </c>
    </row>
    <row r="37" spans="5:17" ht="7.5" customHeight="1">
      <c r="E37" s="34"/>
      <c r="F37" s="47"/>
      <c r="G37" s="47"/>
      <c r="H37" s="47"/>
      <c r="I37" s="47"/>
      <c r="J37" s="41"/>
      <c r="K37" s="47"/>
      <c r="M37" s="47"/>
      <c r="O37" s="47"/>
      <c r="Q37" s="47"/>
    </row>
    <row r="38" spans="1:17" ht="15">
      <c r="A38" s="34" t="s">
        <v>41</v>
      </c>
      <c r="E38" s="34"/>
      <c r="F38" s="66"/>
      <c r="G38" s="47"/>
      <c r="H38" s="47"/>
      <c r="I38" s="47"/>
      <c r="J38" s="41"/>
      <c r="K38" s="47"/>
      <c r="M38" s="47"/>
      <c r="O38" s="47"/>
      <c r="Q38" s="47"/>
    </row>
    <row r="39" spans="2:17" ht="15" hidden="1">
      <c r="B39" s="34" t="s">
        <v>42</v>
      </c>
      <c r="E39" s="34"/>
      <c r="F39" s="47"/>
      <c r="G39" s="47"/>
      <c r="H39" s="76"/>
      <c r="I39" s="47"/>
      <c r="J39" s="72"/>
      <c r="K39" s="47"/>
      <c r="M39" s="47"/>
      <c r="O39" s="47"/>
      <c r="Q39" s="47"/>
    </row>
    <row r="40" spans="3:17" ht="15" hidden="1">
      <c r="C40" s="34" t="s">
        <v>43</v>
      </c>
      <c r="E40" s="34"/>
      <c r="F40" s="47"/>
      <c r="G40" s="51">
        <v>12239</v>
      </c>
      <c r="H40" s="76"/>
      <c r="I40" s="51">
        <v>29699</v>
      </c>
      <c r="J40" s="72"/>
      <c r="K40" s="51">
        <v>37970.50837209302</v>
      </c>
      <c r="M40" s="51">
        <v>31007.21906976744</v>
      </c>
      <c r="O40" s="51">
        <f>+G40-K40</f>
        <v>-25731.50837209302</v>
      </c>
      <c r="Q40" s="51">
        <f>+I40-M40</f>
        <v>-1308.2190697674414</v>
      </c>
    </row>
    <row r="41" spans="5:17" ht="9" customHeight="1" hidden="1">
      <c r="E41" s="34"/>
      <c r="F41" s="10"/>
      <c r="G41" s="36"/>
      <c r="H41" s="76"/>
      <c r="I41" s="36"/>
      <c r="J41" s="72"/>
      <c r="K41" s="36"/>
      <c r="M41" s="36"/>
      <c r="O41" s="36"/>
      <c r="Q41" s="36"/>
    </row>
    <row r="42" spans="2:17" ht="15" hidden="1">
      <c r="B42" s="34" t="s">
        <v>44</v>
      </c>
      <c r="E42" s="34"/>
      <c r="F42" s="10"/>
      <c r="G42" s="36"/>
      <c r="H42" s="76"/>
      <c r="I42" s="36"/>
      <c r="J42" s="72"/>
      <c r="K42" s="36"/>
      <c r="M42" s="36"/>
      <c r="O42" s="36"/>
      <c r="Q42" s="36"/>
    </row>
    <row r="43" spans="3:17" ht="15" hidden="1">
      <c r="C43" s="34" t="s">
        <v>45</v>
      </c>
      <c r="E43" s="34"/>
      <c r="F43" s="47"/>
      <c r="G43" s="47">
        <v>433</v>
      </c>
      <c r="H43" s="47"/>
      <c r="I43" s="47">
        <v>433</v>
      </c>
      <c r="J43" s="41"/>
      <c r="K43" s="47">
        <v>3797.0511627906976</v>
      </c>
      <c r="M43" s="47">
        <v>3100.722325581395</v>
      </c>
      <c r="O43" s="47">
        <f aca="true" t="shared" si="1" ref="O43:Q44">+G43-K43</f>
        <v>-3364.0511627906976</v>
      </c>
      <c r="Q43" s="47">
        <f t="shared" si="1"/>
        <v>-2667.722325581395</v>
      </c>
    </row>
    <row r="44" spans="3:17" ht="15" hidden="1">
      <c r="C44" s="34" t="s">
        <v>46</v>
      </c>
      <c r="E44" s="34"/>
      <c r="F44" s="47"/>
      <c r="G44" s="51">
        <f>13384+330</f>
        <v>13714</v>
      </c>
      <c r="H44" s="47"/>
      <c r="I44" s="51">
        <f>-15978+9302</f>
        <v>-6676</v>
      </c>
      <c r="J44" s="41"/>
      <c r="K44" s="51">
        <v>38544.54511627907</v>
      </c>
      <c r="M44" s="51">
        <v>32019.146976744185</v>
      </c>
      <c r="O44" s="51">
        <f t="shared" si="1"/>
        <v>-24830.54511627907</v>
      </c>
      <c r="Q44" s="51">
        <f t="shared" si="1"/>
        <v>-38695.14697674419</v>
      </c>
    </row>
    <row r="45" spans="5:17" ht="7.5" customHeight="1" hidden="1">
      <c r="E45" s="34"/>
      <c r="F45" s="10"/>
      <c r="G45" s="36"/>
      <c r="H45" s="76"/>
      <c r="I45" s="36"/>
      <c r="J45" s="72"/>
      <c r="K45" s="36"/>
      <c r="M45" s="36"/>
      <c r="O45" s="36"/>
      <c r="Q45" s="36"/>
    </row>
    <row r="46" spans="4:17" ht="15" hidden="1">
      <c r="D46" s="34" t="s">
        <v>47</v>
      </c>
      <c r="E46" s="34"/>
      <c r="F46" s="10"/>
      <c r="G46" s="44">
        <f>SUM(G43:G45)</f>
        <v>14147</v>
      </c>
      <c r="H46" s="76"/>
      <c r="I46" s="44">
        <f>SUM(I43:I45)</f>
        <v>-6243</v>
      </c>
      <c r="J46" s="72">
        <v>0</v>
      </c>
      <c r="K46" s="44">
        <v>42341.59627906977</v>
      </c>
      <c r="M46" s="44">
        <v>35119.869302325584</v>
      </c>
      <c r="O46" s="44">
        <f>+G46-K46</f>
        <v>-28194.596279069767</v>
      </c>
      <c r="Q46" s="44">
        <f>+I46-M46</f>
        <v>-41362.869302325584</v>
      </c>
    </row>
    <row r="47" spans="5:17" ht="8.25" customHeight="1">
      <c r="E47" s="34"/>
      <c r="F47" s="10"/>
      <c r="G47" s="76"/>
      <c r="H47" s="76"/>
      <c r="I47" s="76"/>
      <c r="J47" s="72"/>
      <c r="K47" s="76"/>
      <c r="M47" s="76"/>
      <c r="O47" s="76"/>
      <c r="Q47" s="76"/>
    </row>
    <row r="48" spans="4:17" ht="15">
      <c r="D48" s="34" t="s">
        <v>48</v>
      </c>
      <c r="E48" s="34"/>
      <c r="F48" s="10"/>
      <c r="G48" s="44">
        <f>+G46+G40</f>
        <v>26386</v>
      </c>
      <c r="H48" s="76"/>
      <c r="I48" s="44">
        <f>+I46+I40</f>
        <v>23456</v>
      </c>
      <c r="J48" s="72">
        <v>0</v>
      </c>
      <c r="K48" s="44">
        <f>+K46+K40</f>
        <v>80312.10465116278</v>
      </c>
      <c r="M48" s="44">
        <f>+M46+M40</f>
        <v>66127.08837209303</v>
      </c>
      <c r="O48" s="44">
        <f>+O46+O40</f>
        <v>-53926.10465116279</v>
      </c>
      <c r="Q48" s="51">
        <f>+I48-M48</f>
        <v>-42671.08837209303</v>
      </c>
    </row>
    <row r="49" spans="5:17" ht="9" customHeight="1">
      <c r="E49" s="34"/>
      <c r="F49" s="11"/>
      <c r="G49" s="37"/>
      <c r="H49" s="47"/>
      <c r="I49" s="37"/>
      <c r="K49" s="37"/>
      <c r="M49" s="37"/>
      <c r="O49" s="37"/>
      <c r="Q49" s="37"/>
    </row>
    <row r="50" spans="1:17" ht="15" customHeight="1" thickBot="1">
      <c r="A50" s="34" t="s">
        <v>49</v>
      </c>
      <c r="E50" s="34"/>
      <c r="F50" s="10"/>
      <c r="G50" s="80">
        <f>+G34+G36+G48</f>
        <v>79403</v>
      </c>
      <c r="H50" s="76"/>
      <c r="I50" s="80">
        <f>+I34+I36+I48</f>
        <v>70756</v>
      </c>
      <c r="J50" s="72">
        <v>0</v>
      </c>
      <c r="K50" s="80">
        <v>452837.45813953487</v>
      </c>
      <c r="M50" s="80">
        <v>142284.8930232558</v>
      </c>
      <c r="O50" s="80">
        <f>+G50-K50</f>
        <v>-373434.45813953487</v>
      </c>
      <c r="Q50" s="80">
        <f>+I50-M50</f>
        <v>-71528.8930232558</v>
      </c>
    </row>
    <row r="51" spans="5:11" ht="15" customHeight="1" thickTop="1">
      <c r="E51" s="34"/>
      <c r="F51" s="55"/>
      <c r="G51" s="55"/>
      <c r="I51" s="55"/>
      <c r="K51" s="81"/>
    </row>
    <row r="52" spans="5:11" ht="15" customHeight="1">
      <c r="E52" s="34"/>
      <c r="F52" s="55"/>
      <c r="G52" s="55"/>
      <c r="I52" s="55"/>
      <c r="K52" s="81"/>
    </row>
    <row r="53" spans="5:11" ht="15" customHeight="1">
      <c r="E53" s="34"/>
      <c r="F53" s="37"/>
      <c r="G53" s="37"/>
      <c r="H53" s="47"/>
      <c r="I53" s="37"/>
      <c r="J53" s="41"/>
      <c r="K53" s="71"/>
    </row>
    <row r="54" spans="1:11" ht="15" customHeight="1">
      <c r="A54" s="12"/>
      <c r="E54" s="34"/>
      <c r="F54" s="37"/>
      <c r="G54" s="37"/>
      <c r="I54" s="37"/>
      <c r="K54" s="71"/>
    </row>
    <row r="55" spans="5:11" ht="15.75" customHeight="1">
      <c r="E55" s="34"/>
      <c r="F55" s="37"/>
      <c r="G55" s="37"/>
      <c r="I55" s="37"/>
      <c r="K55" s="71"/>
    </row>
    <row r="56" spans="5:11" ht="15">
      <c r="E56" s="34"/>
      <c r="F56" s="55"/>
      <c r="G56" s="55"/>
      <c r="H56" s="83"/>
      <c r="I56" s="55"/>
      <c r="J56" s="82"/>
      <c r="K56" s="81"/>
    </row>
    <row r="57" spans="7:17" ht="15">
      <c r="G57" s="37"/>
      <c r="I57" s="37"/>
      <c r="K57" s="37">
        <v>0</v>
      </c>
      <c r="M57" s="37">
        <v>0</v>
      </c>
      <c r="O57" s="37">
        <v>0</v>
      </c>
      <c r="Q57" s="37">
        <v>0</v>
      </c>
    </row>
    <row r="58" spans="6:11" ht="15">
      <c r="F58" s="37"/>
      <c r="G58" s="37"/>
      <c r="I58" s="37" t="s">
        <v>50</v>
      </c>
      <c r="K58" s="71"/>
    </row>
    <row r="60" spans="6:11" ht="15">
      <c r="F60" s="37"/>
      <c r="G60" s="47"/>
      <c r="I60" s="47"/>
      <c r="K60" s="71"/>
    </row>
    <row r="61" ht="15">
      <c r="I61" s="11"/>
    </row>
    <row r="62" spans="9:11" ht="15">
      <c r="I62" s="84"/>
      <c r="K62" s="85"/>
    </row>
    <row r="63" spans="9:11" ht="15">
      <c r="I63" s="84"/>
      <c r="K63" s="85"/>
    </row>
    <row r="64" spans="9:11" ht="15">
      <c r="I64" s="84"/>
      <c r="K64" s="85"/>
    </row>
    <row r="65" ht="15">
      <c r="I65" s="11"/>
    </row>
    <row r="66" ht="15">
      <c r="I66" s="11"/>
    </row>
    <row r="67" ht="15">
      <c r="I67" s="11"/>
    </row>
    <row r="68" ht="15">
      <c r="I68" s="11"/>
    </row>
  </sheetData>
  <sheetProtection password="D983" sheet="1" objects="1" scenarios="1" selectLockedCells="1" selectUnlockedCells="1"/>
  <mergeCells count="2">
    <mergeCell ref="K8:M8"/>
    <mergeCell ref="O8:Q8"/>
  </mergeCells>
  <printOptions horizontalCentered="1"/>
  <pageMargins left="0.8661417322834646" right="0.7874015748031497" top="0.7874015748031497" bottom="0.7874015748031497" header="0.1968503937007874" footer="0.3937007874015748"/>
  <pageSetup fitToHeight="1" fitToWidth="1" horizontalDpi="600" verticalDpi="600" orientation="portrait" scale="75" r:id="rId1"/>
  <headerFooter alignWithMargins="0">
    <oddFooter>&amp;C&amp;"Times New Roman,Normal"&amp;11 3</oddFooter>
  </headerFooter>
  <ignoredErrors>
    <ignoredError sqref="I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5" width="2.7109375" style="12" customWidth="1"/>
    <col min="6" max="6" width="52.28125" style="12" customWidth="1"/>
    <col min="7" max="7" width="2.7109375" style="88" customWidth="1"/>
    <col min="8" max="8" width="17.421875" style="34" bestFit="1" customWidth="1"/>
    <col min="9" max="9" width="2.7109375" style="12" customWidth="1"/>
    <col min="10" max="10" width="16.140625" style="12" bestFit="1" customWidth="1"/>
    <col min="11" max="11" width="2.7109375" style="27" customWidth="1"/>
    <col min="12" max="16384" width="11.421875" style="12" customWidth="1"/>
  </cols>
  <sheetData>
    <row r="1" spans="1:11" s="6" customFormat="1" ht="20.25">
      <c r="A1" s="1" t="s">
        <v>0</v>
      </c>
      <c r="B1" s="2"/>
      <c r="C1" s="2"/>
      <c r="D1" s="2"/>
      <c r="E1" s="2"/>
      <c r="F1" s="2"/>
      <c r="G1" s="86"/>
      <c r="H1" s="60"/>
      <c r="K1" s="87"/>
    </row>
    <row r="2" spans="1:6" ht="9" customHeight="1">
      <c r="A2" s="13"/>
      <c r="B2" s="7"/>
      <c r="C2" s="7"/>
      <c r="D2" s="7"/>
      <c r="E2" s="7"/>
      <c r="F2" s="7"/>
    </row>
    <row r="3" spans="1:6" ht="15">
      <c r="A3" s="13" t="s">
        <v>51</v>
      </c>
      <c r="B3" s="7"/>
      <c r="C3" s="7"/>
      <c r="D3" s="7"/>
      <c r="E3" s="7"/>
      <c r="F3" s="7"/>
    </row>
    <row r="4" spans="1:8" ht="15">
      <c r="A4" s="13" t="s">
        <v>52</v>
      </c>
      <c r="B4" s="7"/>
      <c r="C4" s="7"/>
      <c r="D4" s="7"/>
      <c r="E4" s="7"/>
      <c r="F4" s="7"/>
      <c r="H4" s="55"/>
    </row>
    <row r="5" spans="1:6" ht="15">
      <c r="A5" s="13" t="s">
        <v>77</v>
      </c>
      <c r="B5" s="13"/>
      <c r="C5" s="13"/>
      <c r="D5" s="13"/>
      <c r="E5" s="13"/>
      <c r="F5" s="13"/>
    </row>
    <row r="6" spans="1:10" ht="15">
      <c r="A6" s="17" t="s">
        <v>79</v>
      </c>
      <c r="B6" s="18"/>
      <c r="C6" s="18"/>
      <c r="D6" s="18"/>
      <c r="E6" s="18"/>
      <c r="F6" s="18"/>
      <c r="G6" s="89"/>
      <c r="H6" s="90"/>
      <c r="I6" s="89"/>
      <c r="J6" s="89"/>
    </row>
    <row r="7" spans="1:10" ht="15">
      <c r="A7" s="20"/>
      <c r="B7" s="33"/>
      <c r="C7" s="33"/>
      <c r="D7" s="33"/>
      <c r="E7" s="33"/>
      <c r="F7" s="33"/>
      <c r="H7" s="11"/>
      <c r="J7" s="88"/>
    </row>
    <row r="8" spans="1:10" ht="15">
      <c r="A8" s="20"/>
      <c r="B8" s="33"/>
      <c r="C8" s="33"/>
      <c r="D8" s="33"/>
      <c r="E8" s="33"/>
      <c r="F8" s="33"/>
      <c r="H8" s="11"/>
      <c r="J8" s="88"/>
    </row>
    <row r="9" spans="1:10" ht="15">
      <c r="A9" s="91"/>
      <c r="B9" s="23"/>
      <c r="C9" s="23"/>
      <c r="D9" s="23"/>
      <c r="E9" s="23"/>
      <c r="F9" s="23"/>
      <c r="J9" s="7"/>
    </row>
    <row r="10" spans="1:10" ht="15">
      <c r="A10" s="91"/>
      <c r="B10" s="23"/>
      <c r="C10" s="23"/>
      <c r="D10" s="23"/>
      <c r="E10" s="23"/>
      <c r="F10" s="23"/>
      <c r="G10" s="31"/>
      <c r="H10" s="65" t="s">
        <v>3</v>
      </c>
      <c r="J10" s="30" t="s">
        <v>4</v>
      </c>
    </row>
    <row r="11" spans="7:10" ht="12.75" customHeight="1">
      <c r="G11" s="92"/>
      <c r="H11" s="93"/>
      <c r="J11" s="92"/>
    </row>
    <row r="12" spans="1:10" ht="15">
      <c r="A12" s="12" t="s">
        <v>53</v>
      </c>
      <c r="G12" s="33"/>
      <c r="H12" s="78"/>
      <c r="I12" s="42"/>
      <c r="J12" s="42"/>
    </row>
    <row r="13" spans="2:11" ht="17.25" customHeight="1">
      <c r="B13" s="12" t="s">
        <v>54</v>
      </c>
      <c r="G13" s="73"/>
      <c r="H13" s="78">
        <v>27294</v>
      </c>
      <c r="I13" s="42"/>
      <c r="J13" s="42">
        <v>0</v>
      </c>
      <c r="K13" s="94"/>
    </row>
    <row r="14" spans="2:11" ht="15">
      <c r="B14" s="12" t="s">
        <v>55</v>
      </c>
      <c r="G14" s="95"/>
      <c r="H14" s="78">
        <v>17986</v>
      </c>
      <c r="I14" s="42"/>
      <c r="J14" s="42">
        <v>10595</v>
      </c>
      <c r="K14" s="94"/>
    </row>
    <row r="15" spans="2:11" ht="15">
      <c r="B15" s="12" t="s">
        <v>11</v>
      </c>
      <c r="G15" s="95"/>
      <c r="H15" s="10">
        <v>479</v>
      </c>
      <c r="I15" s="42"/>
      <c r="J15" s="42">
        <v>598</v>
      </c>
      <c r="K15" s="94"/>
    </row>
    <row r="16" spans="7:11" ht="9" customHeight="1">
      <c r="G16" s="95"/>
      <c r="H16" s="96"/>
      <c r="I16" s="42"/>
      <c r="J16" s="97"/>
      <c r="K16" s="94"/>
    </row>
    <row r="17" spans="1:11" ht="15">
      <c r="A17" s="12" t="s">
        <v>56</v>
      </c>
      <c r="G17" s="98"/>
      <c r="H17" s="79">
        <f>SUM(H13:H16)</f>
        <v>45759</v>
      </c>
      <c r="I17" s="42"/>
      <c r="J17" s="79">
        <f>SUM(J13:J16)</f>
        <v>11193</v>
      </c>
      <c r="K17" s="53">
        <v>0</v>
      </c>
    </row>
    <row r="18" spans="7:11" ht="9" customHeight="1">
      <c r="G18" s="99"/>
      <c r="H18" s="78"/>
      <c r="I18" s="42"/>
      <c r="J18" s="42"/>
      <c r="K18" s="94"/>
    </row>
    <row r="19" spans="1:11" ht="15">
      <c r="A19" s="12" t="s">
        <v>57</v>
      </c>
      <c r="G19" s="33"/>
      <c r="H19" s="78"/>
      <c r="I19" s="42"/>
      <c r="J19" s="42"/>
      <c r="K19" s="94"/>
    </row>
    <row r="20" spans="2:11" ht="15">
      <c r="B20" s="12" t="s">
        <v>58</v>
      </c>
      <c r="G20" s="73"/>
      <c r="H20" s="10">
        <v>11452</v>
      </c>
      <c r="I20" s="42"/>
      <c r="J20" s="42">
        <v>0</v>
      </c>
      <c r="K20" s="56"/>
    </row>
    <row r="21" spans="2:11" ht="15">
      <c r="B21" s="12" t="s">
        <v>59</v>
      </c>
      <c r="G21" s="73"/>
      <c r="H21" s="10">
        <v>12405</v>
      </c>
      <c r="I21" s="42"/>
      <c r="J21" s="42">
        <v>1957</v>
      </c>
      <c r="K21" s="56"/>
    </row>
    <row r="22" spans="2:11" ht="15">
      <c r="B22" s="12" t="s">
        <v>60</v>
      </c>
      <c r="G22" s="73"/>
      <c r="H22" s="10">
        <v>2359</v>
      </c>
      <c r="I22" s="42"/>
      <c r="J22" s="42">
        <v>1390</v>
      </c>
      <c r="K22" s="56"/>
    </row>
    <row r="23" spans="2:11" ht="15">
      <c r="B23" s="12" t="s">
        <v>61</v>
      </c>
      <c r="G23" s="73"/>
      <c r="H23" s="10">
        <v>120</v>
      </c>
      <c r="I23" s="42"/>
      <c r="J23" s="42">
        <v>171</v>
      </c>
      <c r="K23" s="56"/>
    </row>
    <row r="24" spans="7:11" ht="11.25" customHeight="1">
      <c r="G24" s="73"/>
      <c r="H24" s="96"/>
      <c r="I24" s="42"/>
      <c r="J24" s="96"/>
      <c r="K24" s="56"/>
    </row>
    <row r="25" spans="1:11" ht="15">
      <c r="A25" s="12" t="s">
        <v>62</v>
      </c>
      <c r="G25" s="95"/>
      <c r="H25" s="46">
        <f>SUM(H20:H24)</f>
        <v>26336</v>
      </c>
      <c r="I25" s="42"/>
      <c r="J25" s="46">
        <f>SUM(J20:J24)</f>
        <v>3518</v>
      </c>
      <c r="K25" s="35">
        <v>0</v>
      </c>
    </row>
    <row r="26" spans="7:10" ht="7.5" customHeight="1">
      <c r="G26" s="99"/>
      <c r="H26" s="78"/>
      <c r="I26" s="42"/>
      <c r="J26" s="78"/>
    </row>
    <row r="27" spans="1:11" ht="15">
      <c r="A27" s="12" t="s">
        <v>63</v>
      </c>
      <c r="G27" s="95"/>
      <c r="H27" s="42">
        <f>+H17-H25</f>
        <v>19423</v>
      </c>
      <c r="I27" s="42"/>
      <c r="J27" s="42">
        <f>+J17-J25</f>
        <v>7675</v>
      </c>
      <c r="K27" s="35">
        <v>0</v>
      </c>
    </row>
    <row r="28" spans="7:10" ht="9.75" customHeight="1">
      <c r="G28" s="99"/>
      <c r="H28" s="78"/>
      <c r="I28" s="42"/>
      <c r="J28" s="42"/>
    </row>
    <row r="29" spans="1:10" ht="15">
      <c r="A29" s="12" t="s">
        <v>64</v>
      </c>
      <c r="G29" s="99"/>
      <c r="H29" s="78"/>
      <c r="I29" s="42"/>
      <c r="J29" s="42"/>
    </row>
    <row r="30" spans="2:10" ht="15">
      <c r="B30" s="34" t="s">
        <v>65</v>
      </c>
      <c r="C30" s="34"/>
      <c r="D30" s="34"/>
      <c r="E30" s="34"/>
      <c r="F30" s="34"/>
      <c r="G30" s="101"/>
      <c r="H30" s="78">
        <v>357</v>
      </c>
      <c r="I30" s="42"/>
      <c r="J30" s="42">
        <v>-643</v>
      </c>
    </row>
    <row r="31" spans="2:10" ht="15">
      <c r="B31" s="34" t="s">
        <v>66</v>
      </c>
      <c r="C31" s="34"/>
      <c r="D31" s="34"/>
      <c r="E31" s="34"/>
      <c r="F31" s="34"/>
      <c r="G31" s="73"/>
      <c r="H31" s="78">
        <v>-1932</v>
      </c>
      <c r="I31" s="42"/>
      <c r="J31" s="46">
        <v>0</v>
      </c>
    </row>
    <row r="32" spans="7:11" ht="9" customHeight="1">
      <c r="G32" s="95"/>
      <c r="H32" s="96"/>
      <c r="I32" s="42"/>
      <c r="J32" s="42"/>
      <c r="K32" s="56"/>
    </row>
    <row r="33" spans="1:11" ht="15">
      <c r="A33" s="12" t="s">
        <v>67</v>
      </c>
      <c r="G33" s="95"/>
      <c r="H33" s="46">
        <f>SUM(H30:H32)</f>
        <v>-1575</v>
      </c>
      <c r="I33" s="42"/>
      <c r="J33" s="46">
        <f>SUM(J30:J32)</f>
        <v>-643</v>
      </c>
      <c r="K33" s="35">
        <v>0</v>
      </c>
    </row>
    <row r="34" spans="7:10" ht="7.5" customHeight="1">
      <c r="G34" s="99"/>
      <c r="H34" s="78"/>
      <c r="I34" s="42"/>
      <c r="J34" s="42"/>
    </row>
    <row r="35" spans="7:10" ht="15" customHeight="1">
      <c r="G35" s="99"/>
      <c r="H35" s="78"/>
      <c r="I35" s="42"/>
      <c r="J35" s="42"/>
    </row>
    <row r="36" spans="1:11" ht="15" customHeight="1">
      <c r="A36" s="12" t="s">
        <v>68</v>
      </c>
      <c r="G36" s="95"/>
      <c r="H36" s="42"/>
      <c r="I36" s="42"/>
      <c r="J36" s="42"/>
      <c r="K36" s="35">
        <v>0</v>
      </c>
    </row>
    <row r="37" spans="2:11" ht="15" customHeight="1">
      <c r="B37" s="12" t="s">
        <v>69</v>
      </c>
      <c r="G37" s="95"/>
      <c r="H37" s="78">
        <f>+H27+H33</f>
        <v>17848</v>
      </c>
      <c r="I37" s="42"/>
      <c r="J37" s="78">
        <f>+J27+J33</f>
        <v>7032</v>
      </c>
      <c r="K37" s="35"/>
    </row>
    <row r="38" spans="7:10" ht="12" customHeight="1">
      <c r="G38" s="99"/>
      <c r="H38" s="78"/>
      <c r="I38" s="42"/>
      <c r="J38" s="42"/>
    </row>
    <row r="39" spans="1:10" ht="15">
      <c r="A39" s="12" t="s">
        <v>70</v>
      </c>
      <c r="G39" s="33"/>
      <c r="H39" s="78"/>
      <c r="I39" s="42"/>
      <c r="J39" s="42"/>
    </row>
    <row r="40" spans="2:10" ht="15">
      <c r="B40" s="12" t="s">
        <v>71</v>
      </c>
      <c r="G40" s="33"/>
      <c r="H40" s="10">
        <v>-4765</v>
      </c>
      <c r="I40" s="42"/>
      <c r="J40" s="42">
        <v>-1978</v>
      </c>
    </row>
    <row r="41" spans="2:10" ht="15">
      <c r="B41" s="12" t="s">
        <v>15</v>
      </c>
      <c r="G41" s="95"/>
      <c r="H41" s="10">
        <v>0</v>
      </c>
      <c r="I41" s="102"/>
      <c r="J41" s="42">
        <v>591</v>
      </c>
    </row>
    <row r="42" spans="7:11" ht="15">
      <c r="G42" s="95"/>
      <c r="H42" s="103">
        <f>SUM(H40:H41)</f>
        <v>-4765</v>
      </c>
      <c r="I42" s="102"/>
      <c r="J42" s="103">
        <f>SUM(J40:J41)</f>
        <v>-1387</v>
      </c>
      <c r="K42" s="35">
        <v>0</v>
      </c>
    </row>
    <row r="43" spans="7:11" ht="9.75" customHeight="1">
      <c r="G43" s="95"/>
      <c r="H43" s="78"/>
      <c r="I43" s="102"/>
      <c r="J43" s="42"/>
      <c r="K43" s="56"/>
    </row>
    <row r="44" spans="1:11" ht="15">
      <c r="A44" s="12" t="s">
        <v>72</v>
      </c>
      <c r="G44" s="95"/>
      <c r="H44" s="102">
        <f>SUM(H37:H41)</f>
        <v>13083</v>
      </c>
      <c r="I44" s="102"/>
      <c r="J44" s="102">
        <f>SUM(J37:J41)</f>
        <v>5645</v>
      </c>
      <c r="K44" s="35"/>
    </row>
    <row r="45" spans="7:11" ht="15">
      <c r="G45" s="95"/>
      <c r="H45" s="10"/>
      <c r="I45" s="102"/>
      <c r="J45" s="102"/>
      <c r="K45" s="35"/>
    </row>
    <row r="46" spans="1:11" ht="15">
      <c r="A46" s="12" t="s">
        <v>40</v>
      </c>
      <c r="G46" s="95"/>
      <c r="H46" s="79">
        <v>-1446</v>
      </c>
      <c r="I46" s="102"/>
      <c r="J46" s="46">
        <v>0</v>
      </c>
      <c r="K46" s="35"/>
    </row>
    <row r="47" spans="7:11" ht="9" customHeight="1">
      <c r="G47" s="95"/>
      <c r="H47" s="78"/>
      <c r="I47" s="102"/>
      <c r="J47" s="42"/>
      <c r="K47" s="56"/>
    </row>
    <row r="48" spans="1:11" ht="15.75" thickBot="1">
      <c r="A48" s="12" t="s">
        <v>73</v>
      </c>
      <c r="G48" s="95"/>
      <c r="H48" s="104">
        <f>SUM(H44:H46)</f>
        <v>11637</v>
      </c>
      <c r="I48" s="102"/>
      <c r="J48" s="104">
        <f>SUM(J44:J46)</f>
        <v>5645</v>
      </c>
      <c r="K48" s="35">
        <v>0</v>
      </c>
    </row>
    <row r="49" spans="6:11" ht="10.5" customHeight="1" thickTop="1">
      <c r="F49" s="43"/>
      <c r="G49" s="99"/>
      <c r="H49" s="105"/>
      <c r="I49" s="106"/>
      <c r="J49" s="107"/>
      <c r="K49" s="53"/>
    </row>
    <row r="50" spans="1:11" s="34" customFormat="1" ht="15.75" thickBot="1">
      <c r="A50" s="34" t="s">
        <v>74</v>
      </c>
      <c r="G50" s="101"/>
      <c r="H50" s="109">
        <f>(+H48/80590579)*1000</f>
        <v>0.1443965305175435</v>
      </c>
      <c r="I50" s="105"/>
      <c r="J50" s="109">
        <f>(+J48/80590579)*1000</f>
        <v>0.0700454081611698</v>
      </c>
      <c r="K50" s="108"/>
    </row>
    <row r="51" spans="7:11" ht="12" customHeight="1" thickTop="1">
      <c r="G51" s="110"/>
      <c r="H51" s="111"/>
      <c r="I51" s="42"/>
      <c r="J51" s="112"/>
      <c r="K51" s="53"/>
    </row>
    <row r="52" spans="7:11" ht="12" customHeight="1">
      <c r="G52" s="110"/>
      <c r="H52" s="111"/>
      <c r="I52" s="42"/>
      <c r="J52" s="111"/>
      <c r="K52" s="53"/>
    </row>
    <row r="53" spans="7:11" ht="12" customHeight="1">
      <c r="G53" s="52"/>
      <c r="H53" s="47"/>
      <c r="I53" s="42"/>
      <c r="J53" s="52"/>
      <c r="K53" s="53"/>
    </row>
    <row r="54" spans="7:11" ht="15">
      <c r="G54" s="52"/>
      <c r="H54" s="37"/>
      <c r="I54" s="42"/>
      <c r="J54" s="43"/>
      <c r="K54" s="53"/>
    </row>
    <row r="56" ht="15">
      <c r="J56" s="113"/>
    </row>
    <row r="57" spans="7:10" ht="15">
      <c r="G57" s="52"/>
      <c r="H57" s="37"/>
      <c r="J57" s="43"/>
    </row>
    <row r="73" spans="7:10" ht="15">
      <c r="G73" s="102"/>
      <c r="H73" s="78"/>
      <c r="J73" s="42"/>
    </row>
    <row r="74" spans="7:10" ht="15">
      <c r="G74" s="102"/>
      <c r="H74" s="78"/>
      <c r="J74" s="42"/>
    </row>
    <row r="75" spans="7:10" ht="15">
      <c r="G75" s="106"/>
      <c r="H75" s="105"/>
      <c r="J75" s="107"/>
    </row>
    <row r="76" spans="7:10" ht="15">
      <c r="G76" s="114"/>
      <c r="H76" s="115"/>
      <c r="J76" s="100"/>
    </row>
  </sheetData>
  <sheetProtection password="D983" sheet="1" objects="1" scenarios="1" selectLockedCells="1" selectUnlockedCells="1"/>
  <printOptions horizontalCentered="1"/>
  <pageMargins left="0.8661417322834646" right="0.7874015748031497" top="0.7874015748031497" bottom="0.7874015748031497" header="0.1968503937007874" footer="0.3937007874015748"/>
  <pageSetup horizontalDpi="600" verticalDpi="600" orientation="portrait" scale="75" r:id="rId1"/>
  <headerFooter alignWithMargins="0">
    <oddFooter>&amp;C&amp;"Times New Roman,Normal"&amp;12 4</oddFooter>
  </headerFooter>
  <ignoredErrors>
    <ignoredError sqref="H10 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Mantex Metropolis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GHernandez Contralor</dc:creator>
  <cp:keywords/>
  <dc:description/>
  <cp:lastModifiedBy>WinuE</cp:lastModifiedBy>
  <dcterms:created xsi:type="dcterms:W3CDTF">2009-01-06T16:17:55Z</dcterms:created>
  <dcterms:modified xsi:type="dcterms:W3CDTF">2009-01-26T19:50:36Z</dcterms:modified>
  <cp:category/>
  <cp:version/>
  <cp:contentType/>
  <cp:contentStatus/>
</cp:coreProperties>
</file>